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12"/>
  <fileSharing readOnlyRecommended="1"/>
  <workbookPr autoCompressPictures="0"/>
  <xr:revisionPtr revIDLastSave="0" documentId="8_{797E0548-758C-48E7-8589-A68A53AD120F}" xr6:coauthVersionLast="46" xr6:coauthVersionMax="46" xr10:uidLastSave="{00000000-0000-0000-0000-000000000000}"/>
  <bookViews>
    <workbookView xWindow="0" yWindow="0" windowWidth="25200" windowHeight="1171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H53" i="1" l="1"/>
  <c r="CN124" i="2" l="1"/>
  <c r="CD122" i="2"/>
  <c r="BY122" i="2"/>
  <c r="BI122" i="2"/>
  <c r="CD120" i="2"/>
  <c r="BY120" i="2"/>
  <c r="BI120" i="2"/>
  <c r="CD118" i="2"/>
  <c r="BY118" i="2"/>
  <c r="BI118" i="2"/>
  <c r="CD116" i="2"/>
  <c r="BY116" i="2"/>
  <c r="BI116" i="2"/>
  <c r="CD114" i="2"/>
  <c r="BY114" i="2"/>
  <c r="BI114" i="2"/>
  <c r="CD112" i="2"/>
  <c r="BY112" i="2"/>
  <c r="BI112" i="2"/>
  <c r="CD110" i="2"/>
  <c r="BY110" i="2"/>
  <c r="BI110" i="2"/>
  <c r="CD108" i="2"/>
  <c r="BY108" i="2"/>
  <c r="BI108" i="2"/>
  <c r="CD106" i="2"/>
  <c r="BY106" i="2"/>
  <c r="BI106" i="2"/>
  <c r="BY104" i="2"/>
  <c r="BI104" i="2"/>
  <c r="BY102" i="2"/>
  <c r="BI102" i="2"/>
  <c r="CD100" i="2"/>
  <c r="BY100" i="2"/>
  <c r="BI100" i="2"/>
  <c r="BY98" i="2"/>
  <c r="BI98" i="2"/>
  <c r="BY96" i="2"/>
  <c r="BI96" i="2"/>
  <c r="BY94" i="2"/>
  <c r="BI94" i="2"/>
  <c r="CD92" i="2"/>
  <c r="BY92" i="2"/>
  <c r="BI92" i="2"/>
  <c r="CD90" i="2"/>
  <c r="BY90" i="2"/>
  <c r="BI90" i="2"/>
  <c r="BY88" i="2"/>
  <c r="BI88" i="2"/>
  <c r="BY86" i="2"/>
  <c r="BI86" i="2"/>
  <c r="BY84" i="2"/>
  <c r="BI84" i="2"/>
  <c r="CD82" i="2"/>
  <c r="BY82" i="2"/>
  <c r="BI82" i="2"/>
  <c r="CD80" i="2"/>
  <c r="BY80" i="2"/>
  <c r="BI80" i="2"/>
  <c r="CD78" i="2"/>
  <c r="BY78" i="2"/>
  <c r="BI78" i="2"/>
  <c r="CD76" i="2"/>
  <c r="BY76" i="2"/>
  <c r="BI76" i="2"/>
  <c r="CD74" i="2"/>
  <c r="BY74" i="2"/>
  <c r="BI74" i="2"/>
  <c r="BY72" i="2"/>
  <c r="BI72" i="2"/>
  <c r="BY70" i="2"/>
  <c r="BI70" i="2"/>
  <c r="CD68" i="2"/>
  <c r="BY68" i="2"/>
  <c r="BI68" i="2"/>
  <c r="CD66" i="2"/>
  <c r="BY66" i="2"/>
  <c r="BI66" i="2"/>
  <c r="CD64" i="2"/>
  <c r="BY64" i="2"/>
  <c r="BI64" i="2"/>
  <c r="CD62" i="2"/>
  <c r="BY62" i="2"/>
  <c r="BI62" i="2"/>
  <c r="BY60" i="2"/>
  <c r="BI60" i="2"/>
  <c r="BY58" i="2"/>
  <c r="BI58" i="2"/>
  <c r="BY56" i="2"/>
  <c r="BI56" i="2"/>
  <c r="BY54" i="2"/>
  <c r="BI54" i="2"/>
  <c r="BY52" i="2"/>
  <c r="BI52" i="2"/>
  <c r="CD50" i="2"/>
  <c r="BY50" i="2"/>
  <c r="BI50" i="2"/>
  <c r="BY48" i="2"/>
  <c r="BI48" i="2"/>
  <c r="S48" i="2"/>
  <c r="BY46" i="2"/>
  <c r="BI46" i="2"/>
  <c r="BY44" i="2"/>
  <c r="BI44" i="2"/>
  <c r="AH44" i="2"/>
  <c r="S44" i="2"/>
  <c r="BY42" i="2"/>
  <c r="BI42" i="2"/>
  <c r="BY40" i="2"/>
  <c r="BI40" i="2"/>
  <c r="S40" i="2"/>
  <c r="BY38" i="2"/>
  <c r="BI38" i="2"/>
  <c r="BY36" i="2"/>
  <c r="BI36" i="2"/>
  <c r="BY34" i="2"/>
  <c r="BI34" i="2"/>
  <c r="I34" i="2"/>
  <c r="AU33" i="2"/>
  <c r="CD32" i="2"/>
  <c r="BY32" i="2"/>
  <c r="BI32" i="2"/>
  <c r="CD30" i="2"/>
  <c r="BY30" i="2"/>
  <c r="BI30" i="2"/>
  <c r="I30" i="2"/>
  <c r="I26" i="2"/>
  <c r="I22" i="2"/>
  <c r="DL20" i="2"/>
  <c r="DK20" i="2"/>
  <c r="DJ20" i="2"/>
  <c r="DI20" i="2"/>
  <c r="DH20" i="2"/>
  <c r="DG20" i="2"/>
  <c r="DF20" i="2"/>
  <c r="DK19" i="2"/>
  <c r="DJ19" i="2"/>
  <c r="DI19" i="2"/>
  <c r="DH19" i="2"/>
  <c r="DG19" i="2"/>
  <c r="DF19" i="2"/>
  <c r="DK18" i="2"/>
  <c r="CN18" i="2"/>
  <c r="BT18" i="2"/>
  <c r="BO18" i="2"/>
  <c r="AZ18" i="2"/>
  <c r="I18" i="2"/>
  <c r="AK14" i="2"/>
  <c r="I14" i="2"/>
  <c r="B2" i="2"/>
  <c r="B57" i="1"/>
  <c r="B58" i="1" s="1"/>
  <c r="E59" i="1" s="1"/>
  <c r="AU29" i="2" s="1"/>
  <c r="B52" i="1"/>
  <c r="B51" i="1"/>
  <c r="B50" i="1"/>
  <c r="P49" i="1"/>
  <c r="N49" i="1"/>
  <c r="J49" i="1"/>
  <c r="Q49" i="1"/>
  <c r="H49" i="1"/>
  <c r="F49" i="1"/>
  <c r="K49" i="1" s="1"/>
  <c r="O49" i="1" s="1"/>
  <c r="R49" i="1"/>
  <c r="E49" i="1"/>
  <c r="B49" i="1"/>
  <c r="P48" i="1"/>
  <c r="N48" i="1"/>
  <c r="J48" i="1"/>
  <c r="Q48" i="1"/>
  <c r="H48" i="1"/>
  <c r="F48" i="1"/>
  <c r="CN120" i="2"/>
  <c r="E48" i="1"/>
  <c r="P47" i="1"/>
  <c r="N47" i="1"/>
  <c r="J47" i="1"/>
  <c r="Q47" i="1" s="1"/>
  <c r="CI118" i="2"/>
  <c r="H47" i="1"/>
  <c r="F47" i="1"/>
  <c r="E47" i="1"/>
  <c r="P46" i="1"/>
  <c r="N46" i="1"/>
  <c r="J46" i="1"/>
  <c r="Q46" i="1" s="1"/>
  <c r="CI116" i="2"/>
  <c r="H46" i="1"/>
  <c r="F46" i="1"/>
  <c r="CN116" i="2"/>
  <c r="E46" i="1"/>
  <c r="P45" i="1"/>
  <c r="N45" i="1"/>
  <c r="J45" i="1"/>
  <c r="CI114" i="2"/>
  <c r="H45" i="1"/>
  <c r="F45" i="1"/>
  <c r="E45" i="1"/>
  <c r="P44" i="1"/>
  <c r="N44" i="1"/>
  <c r="J44" i="1"/>
  <c r="Q44" i="1" s="1"/>
  <c r="CI112" i="2"/>
  <c r="H44" i="1"/>
  <c r="F44" i="1"/>
  <c r="CN112" i="2"/>
  <c r="E44" i="1"/>
  <c r="B44" i="1"/>
  <c r="P43" i="1"/>
  <c r="N43" i="1"/>
  <c r="J43" i="1"/>
  <c r="Q43" i="1" s="1"/>
  <c r="CI110" i="2"/>
  <c r="H43" i="1"/>
  <c r="F43" i="1"/>
  <c r="CN110" i="2"/>
  <c r="E43" i="1"/>
  <c r="B43" i="1"/>
  <c r="P42" i="1"/>
  <c r="N42" i="1"/>
  <c r="J42" i="1"/>
  <c r="CI108" i="2"/>
  <c r="H42" i="1"/>
  <c r="F42" i="1"/>
  <c r="CN108" i="2"/>
  <c r="E42" i="1"/>
  <c r="B42" i="1"/>
  <c r="P41" i="1"/>
  <c r="N41" i="1"/>
  <c r="J41" i="1"/>
  <c r="CI106" i="2"/>
  <c r="H41" i="1"/>
  <c r="F41" i="1"/>
  <c r="CN106" i="2"/>
  <c r="E41" i="1"/>
  <c r="B41" i="1"/>
  <c r="P40" i="1"/>
  <c r="N40" i="1"/>
  <c r="H40" i="1"/>
  <c r="F40" i="1"/>
  <c r="CN104" i="2"/>
  <c r="E40" i="1"/>
  <c r="B40" i="1"/>
  <c r="P39" i="1"/>
  <c r="N39" i="1"/>
  <c r="H39" i="1"/>
  <c r="F39" i="1"/>
  <c r="R39" i="1" s="1"/>
  <c r="CN102" i="2"/>
  <c r="E39" i="1"/>
  <c r="B39" i="1"/>
  <c r="P38" i="1"/>
  <c r="N38" i="1"/>
  <c r="H38" i="1"/>
  <c r="F38" i="1"/>
  <c r="R38" i="1" s="1"/>
  <c r="CN100" i="2"/>
  <c r="E38" i="1"/>
  <c r="B38" i="1"/>
  <c r="P37" i="1"/>
  <c r="N37" i="1"/>
  <c r="F37" i="1"/>
  <c r="R37" i="1" s="1"/>
  <c r="CN98" i="2"/>
  <c r="E37" i="1"/>
  <c r="B37" i="1"/>
  <c r="P36" i="1"/>
  <c r="N36" i="1"/>
  <c r="H36" i="1"/>
  <c r="F36" i="1"/>
  <c r="CN96" i="2"/>
  <c r="E36" i="1"/>
  <c r="B36" i="1"/>
  <c r="P35" i="1"/>
  <c r="N35" i="1"/>
  <c r="H35" i="1"/>
  <c r="F35" i="1"/>
  <c r="CN94" i="2"/>
  <c r="E35" i="1"/>
  <c r="B35" i="1"/>
  <c r="P34" i="1"/>
  <c r="N34" i="1"/>
  <c r="H34" i="1"/>
  <c r="F34" i="1"/>
  <c r="CN92" i="2"/>
  <c r="E34" i="1"/>
  <c r="B34" i="1"/>
  <c r="P33" i="1"/>
  <c r="N33" i="1"/>
  <c r="H33" i="1"/>
  <c r="F33" i="1"/>
  <c r="CN90" i="2"/>
  <c r="E33" i="1"/>
  <c r="B33" i="1"/>
  <c r="P32" i="1"/>
  <c r="N32" i="1"/>
  <c r="H32" i="1"/>
  <c r="F32" i="1"/>
  <c r="CN88" i="2"/>
  <c r="E32" i="1"/>
  <c r="B32" i="1"/>
  <c r="P31" i="1"/>
  <c r="N31" i="1"/>
  <c r="H31" i="1"/>
  <c r="F31" i="1"/>
  <c r="CN86" i="2"/>
  <c r="E31" i="1"/>
  <c r="B31" i="1"/>
  <c r="P30" i="1"/>
  <c r="N30" i="1"/>
  <c r="H30" i="1"/>
  <c r="F30" i="1"/>
  <c r="E30" i="1"/>
  <c r="B30" i="1"/>
  <c r="P29" i="1"/>
  <c r="N29" i="1"/>
  <c r="H29" i="1"/>
  <c r="F29" i="1"/>
  <c r="E29" i="1"/>
  <c r="B29" i="1"/>
  <c r="P28" i="1"/>
  <c r="N28" i="1"/>
  <c r="H28" i="1"/>
  <c r="F28" i="1"/>
  <c r="E28" i="1"/>
  <c r="B28" i="1"/>
  <c r="P27" i="1"/>
  <c r="N27" i="1"/>
  <c r="H27" i="1"/>
  <c r="F27" i="1"/>
  <c r="E27" i="1"/>
  <c r="B27" i="1"/>
  <c r="AM26" i="1"/>
  <c r="P26" i="1"/>
  <c r="N26" i="1"/>
  <c r="H26" i="1"/>
  <c r="F26" i="1"/>
  <c r="CN76" i="2"/>
  <c r="E26" i="1"/>
  <c r="B26" i="1"/>
  <c r="P25" i="1"/>
  <c r="N25" i="1"/>
  <c r="H25" i="1"/>
  <c r="F25" i="1"/>
  <c r="K25" i="1"/>
  <c r="O25" i="1"/>
  <c r="E25" i="1"/>
  <c r="B25" i="1"/>
  <c r="P24" i="1"/>
  <c r="N24" i="1"/>
  <c r="H24" i="1"/>
  <c r="F24" i="1"/>
  <c r="R24" i="1" s="1"/>
  <c r="CN72" i="2"/>
  <c r="E24" i="1"/>
  <c r="B24" i="1"/>
  <c r="P23" i="1"/>
  <c r="N23" i="1"/>
  <c r="H23" i="1"/>
  <c r="F23" i="1"/>
  <c r="R23" i="1" s="1"/>
  <c r="CN70" i="2"/>
  <c r="E23" i="1"/>
  <c r="B23" i="1"/>
  <c r="AP22" i="1"/>
  <c r="AM22" i="1"/>
  <c r="P22" i="1"/>
  <c r="N22" i="1"/>
  <c r="H22" i="1"/>
  <c r="F22" i="1"/>
  <c r="CN68" i="2"/>
  <c r="E22" i="1"/>
  <c r="B22" i="1"/>
  <c r="AP21" i="1"/>
  <c r="AM21" i="1"/>
  <c r="J26" i="1"/>
  <c r="P21" i="1"/>
  <c r="N21" i="1"/>
  <c r="H21" i="1"/>
  <c r="F21" i="1"/>
  <c r="R21" i="1" s="1"/>
  <c r="CN66" i="2"/>
  <c r="E21" i="1"/>
  <c r="B21" i="1"/>
  <c r="AP20" i="1"/>
  <c r="AM20" i="1"/>
  <c r="J21" i="1" s="1"/>
  <c r="P20" i="1"/>
  <c r="N20" i="1"/>
  <c r="J20" i="1"/>
  <c r="CI64" i="2"/>
  <c r="H20" i="1"/>
  <c r="F20" i="1"/>
  <c r="E20" i="1"/>
  <c r="B20" i="1"/>
  <c r="AP19" i="1"/>
  <c r="AM19" i="1"/>
  <c r="P19" i="1"/>
  <c r="N19" i="1"/>
  <c r="J19" i="1"/>
  <c r="H19" i="1"/>
  <c r="F19" i="1"/>
  <c r="R19" i="1" s="1"/>
  <c r="CN62" i="2"/>
  <c r="E19" i="1"/>
  <c r="B19" i="1"/>
  <c r="AP18" i="1"/>
  <c r="AM18" i="1"/>
  <c r="P18" i="1"/>
  <c r="N18" i="1"/>
  <c r="J18" i="1"/>
  <c r="H18" i="1"/>
  <c r="F18" i="1"/>
  <c r="R18" i="1" s="1"/>
  <c r="E18" i="1"/>
  <c r="B18" i="1"/>
  <c r="AP17" i="1"/>
  <c r="AL24" i="1"/>
  <c r="AM17" i="1"/>
  <c r="F17" i="1"/>
  <c r="R17" i="1"/>
  <c r="P17" i="1"/>
  <c r="N17" i="1"/>
  <c r="J17" i="1"/>
  <c r="H17" i="1"/>
  <c r="E17" i="1"/>
  <c r="B17" i="1"/>
  <c r="AJ16" i="1"/>
  <c r="AI16" i="1"/>
  <c r="P16" i="1"/>
  <c r="N16" i="1"/>
  <c r="J16" i="1"/>
  <c r="H16" i="1"/>
  <c r="F16" i="1"/>
  <c r="R16" i="1" s="1"/>
  <c r="E16" i="1"/>
  <c r="B16" i="1"/>
  <c r="AJ15" i="1"/>
  <c r="AI15" i="1"/>
  <c r="P15" i="1"/>
  <c r="N15" i="1"/>
  <c r="J15" i="1"/>
  <c r="H15" i="1"/>
  <c r="F15" i="1"/>
  <c r="R15" i="1" s="1"/>
  <c r="E15" i="1"/>
  <c r="B15" i="1"/>
  <c r="AJ14" i="1"/>
  <c r="AI14" i="1"/>
  <c r="P14" i="1"/>
  <c r="N14" i="1"/>
  <c r="J14" i="1"/>
  <c r="H14" i="1"/>
  <c r="F14" i="1"/>
  <c r="R14" i="1" s="1"/>
  <c r="E14" i="1"/>
  <c r="B14" i="1"/>
  <c r="AJ13" i="1"/>
  <c r="AI13" i="1"/>
  <c r="P13" i="1"/>
  <c r="N13" i="1"/>
  <c r="J13" i="1"/>
  <c r="H13" i="1"/>
  <c r="F13" i="1"/>
  <c r="R13" i="1" s="1"/>
  <c r="E13" i="1"/>
  <c r="B13" i="1"/>
  <c r="AJ12" i="1"/>
  <c r="AI12" i="1"/>
  <c r="P12" i="1"/>
  <c r="N12" i="1"/>
  <c r="J12" i="1"/>
  <c r="H12" i="1"/>
  <c r="F12" i="1"/>
  <c r="R12" i="1"/>
  <c r="E12" i="1"/>
  <c r="B12" i="1"/>
  <c r="AJ11" i="1"/>
  <c r="AI11" i="1"/>
  <c r="P11" i="1"/>
  <c r="N11" i="1"/>
  <c r="J11" i="1"/>
  <c r="H11" i="1"/>
  <c r="F11" i="1"/>
  <c r="CN46" i="2"/>
  <c r="E11" i="1"/>
  <c r="B11" i="1"/>
  <c r="AM10" i="1"/>
  <c r="AJ10" i="1"/>
  <c r="AI10" i="1"/>
  <c r="P10" i="1"/>
  <c r="N10" i="1"/>
  <c r="J10" i="1"/>
  <c r="CI44" i="2"/>
  <c r="H10" i="1"/>
  <c r="F10" i="1"/>
  <c r="R10" i="1" s="1"/>
  <c r="CN44" i="2"/>
  <c r="CD44" i="2" s="1"/>
  <c r="E10" i="1"/>
  <c r="B10" i="1"/>
  <c r="AJ9" i="1"/>
  <c r="AI9" i="1"/>
  <c r="P9" i="1"/>
  <c r="N9" i="1"/>
  <c r="J9" i="1"/>
  <c r="Q9" i="1" s="1"/>
  <c r="CI42" i="2"/>
  <c r="H9" i="1"/>
  <c r="F9" i="1"/>
  <c r="CN42" i="2"/>
  <c r="E9" i="1"/>
  <c r="B9" i="1"/>
  <c r="AJ8" i="1"/>
  <c r="AI8" i="1"/>
  <c r="P8" i="1"/>
  <c r="N8" i="1"/>
  <c r="J8" i="1"/>
  <c r="CI40" i="2"/>
  <c r="H8" i="1"/>
  <c r="F8" i="1"/>
  <c r="R8" i="1" s="1"/>
  <c r="CN40" i="2"/>
  <c r="CD40" i="2" s="1"/>
  <c r="E8" i="1"/>
  <c r="B8" i="1"/>
  <c r="AM7" i="1"/>
  <c r="AJ7" i="1"/>
  <c r="AI7" i="1"/>
  <c r="P7" i="1"/>
  <c r="N7" i="1"/>
  <c r="J7" i="1"/>
  <c r="Q7" i="1" s="1"/>
  <c r="CI38" i="2"/>
  <c r="H7" i="1"/>
  <c r="F7" i="1"/>
  <c r="CN38" i="2"/>
  <c r="E7" i="1"/>
  <c r="B7" i="1"/>
  <c r="AJ6" i="1"/>
  <c r="AI6" i="1"/>
  <c r="P6" i="1"/>
  <c r="N6" i="1"/>
  <c r="J6" i="1"/>
  <c r="CI36" i="2"/>
  <c r="H6" i="1"/>
  <c r="F6" i="1"/>
  <c r="CN36" i="2"/>
  <c r="CD36" i="2" s="1"/>
  <c r="E6" i="1"/>
  <c r="B6" i="1"/>
  <c r="AJ5" i="1"/>
  <c r="AI5" i="1"/>
  <c r="P5" i="1"/>
  <c r="N5" i="1"/>
  <c r="J5" i="1"/>
  <c r="Q5" i="1" s="1"/>
  <c r="CI34" i="2"/>
  <c r="H5" i="1"/>
  <c r="F5" i="1"/>
  <c r="CN34" i="2"/>
  <c r="E5" i="1"/>
  <c r="B5" i="1"/>
  <c r="AM4" i="1"/>
  <c r="AM54" i="1"/>
  <c r="B66" i="1"/>
  <c r="C66" i="1" s="1"/>
  <c r="AJ4" i="1"/>
  <c r="AI4" i="1"/>
  <c r="P4" i="1"/>
  <c r="N4" i="1"/>
  <c r="J4" i="1"/>
  <c r="Q4" i="1" s="1"/>
  <c r="CI32" i="2"/>
  <c r="H4" i="1"/>
  <c r="F4" i="1"/>
  <c r="CN32" i="2"/>
  <c r="E4" i="1"/>
  <c r="B4" i="1"/>
  <c r="AJ3" i="1"/>
  <c r="AI3" i="1"/>
  <c r="AI54" i="1"/>
  <c r="P3" i="1"/>
  <c r="N3" i="1"/>
  <c r="J3" i="1"/>
  <c r="CI30" i="2"/>
  <c r="H3" i="1"/>
  <c r="F3" i="1"/>
  <c r="CN30" i="2"/>
  <c r="E3" i="1"/>
  <c r="B3" i="1"/>
  <c r="F39" i="3"/>
  <c r="E39" i="3"/>
  <c r="F38" i="3"/>
  <c r="E38" i="3"/>
  <c r="F37" i="3"/>
  <c r="E37" i="3"/>
  <c r="F36" i="3"/>
  <c r="E36" i="3"/>
  <c r="E35" i="3"/>
  <c r="D8" i="3"/>
  <c r="C31" i="3"/>
  <c r="H25" i="5"/>
  <c r="H24" i="5"/>
  <c r="H23" i="5"/>
  <c r="H22" i="5"/>
  <c r="H13" i="5"/>
  <c r="H12" i="5"/>
  <c r="H11" i="5"/>
  <c r="M8" i="5"/>
  <c r="H8" i="5"/>
  <c r="M7" i="5"/>
  <c r="H7" i="5"/>
  <c r="M6" i="5"/>
  <c r="H6" i="5"/>
  <c r="M5" i="5"/>
  <c r="H5" i="5"/>
  <c r="M4" i="5"/>
  <c r="H4" i="5"/>
  <c r="Q3" i="5"/>
  <c r="Q5" i="5"/>
  <c r="P3" i="5"/>
  <c r="P7" i="5"/>
  <c r="O3" i="5"/>
  <c r="O7" i="5"/>
  <c r="N3" i="5"/>
  <c r="N8" i="5"/>
  <c r="O1" i="5"/>
  <c r="E54" i="1"/>
  <c r="B64" i="1"/>
  <c r="C64" i="1" s="1"/>
  <c r="R40" i="1"/>
  <c r="B54" i="1"/>
  <c r="E31" i="3"/>
  <c r="H31" i="3"/>
  <c r="D31" i="3"/>
  <c r="G31" i="3"/>
  <c r="F31" i="3"/>
  <c r="N5" i="5"/>
  <c r="N7" i="5"/>
  <c r="Q6" i="5"/>
  <c r="L3" i="1"/>
  <c r="M3" i="1"/>
  <c r="AJ54" i="1"/>
  <c r="CD34" i="2"/>
  <c r="R5" i="1"/>
  <c r="CD38" i="2"/>
  <c r="R7" i="1"/>
  <c r="K8" i="1"/>
  <c r="O8" i="1"/>
  <c r="K10" i="1"/>
  <c r="O10" i="1"/>
  <c r="CI66" i="2"/>
  <c r="Q21" i="1"/>
  <c r="CI76" i="2"/>
  <c r="Q26" i="1"/>
  <c r="Q7" i="5"/>
  <c r="Q4" i="5"/>
  <c r="O5" i="5"/>
  <c r="Q8" i="5"/>
  <c r="N4" i="5"/>
  <c r="P5" i="5"/>
  <c r="N6" i="5"/>
  <c r="C13" i="3"/>
  <c r="C15" i="3"/>
  <c r="C17" i="3"/>
  <c r="C19" i="3"/>
  <c r="C21" i="3"/>
  <c r="C23" i="3"/>
  <c r="C25" i="3"/>
  <c r="C27" i="3"/>
  <c r="C29" i="3"/>
  <c r="Q3" i="1"/>
  <c r="R4" i="1"/>
  <c r="K5" i="1"/>
  <c r="O5" i="1"/>
  <c r="Q6" i="1"/>
  <c r="K7" i="1"/>
  <c r="O7" i="1"/>
  <c r="CD42" i="2"/>
  <c r="R9" i="1"/>
  <c r="Q10" i="1"/>
  <c r="CN48" i="2"/>
  <c r="K12" i="1"/>
  <c r="O12" i="1"/>
  <c r="CN50" i="2"/>
  <c r="K13" i="1"/>
  <c r="O13" i="1"/>
  <c r="CN52" i="2"/>
  <c r="K14" i="1"/>
  <c r="O14" i="1"/>
  <c r="CN54" i="2"/>
  <c r="K15" i="1"/>
  <c r="O15" i="1"/>
  <c r="CN56" i="2"/>
  <c r="K16" i="1"/>
  <c r="O16" i="1"/>
  <c r="CN58" i="2"/>
  <c r="K17" i="1"/>
  <c r="O17" i="1"/>
  <c r="S98" i="2"/>
  <c r="S88" i="2"/>
  <c r="S78" i="2"/>
  <c r="Y88" i="2"/>
  <c r="Y78" i="2"/>
  <c r="S68" i="2"/>
  <c r="N55" i="2"/>
  <c r="N14" i="2"/>
  <c r="V98" i="2"/>
  <c r="V88" i="2"/>
  <c r="V78" i="2"/>
  <c r="J36" i="1"/>
  <c r="CN60" i="2"/>
  <c r="K18" i="1"/>
  <c r="O18" i="1"/>
  <c r="S108" i="2"/>
  <c r="X44" i="2"/>
  <c r="N44" i="2"/>
  <c r="AU18" i="2"/>
  <c r="AK18" i="2"/>
  <c r="N59" i="2"/>
  <c r="AU24" i="2"/>
  <c r="AP24" i="2"/>
  <c r="N18" i="2"/>
  <c r="J39" i="1"/>
  <c r="J35" i="1"/>
  <c r="J33" i="1"/>
  <c r="J30" i="1"/>
  <c r="N22" i="2"/>
  <c r="X40" i="2"/>
  <c r="CN64" i="2"/>
  <c r="K20" i="1"/>
  <c r="O20" i="1"/>
  <c r="R20" i="1"/>
  <c r="K4" i="1"/>
  <c r="O4" i="1"/>
  <c r="Q8" i="1"/>
  <c r="K9" i="1"/>
  <c r="O9" i="1"/>
  <c r="CI46" i="2"/>
  <c r="CD46" i="2"/>
  <c r="Q11" i="1"/>
  <c r="B65" i="1"/>
  <c r="C65" i="1" s="1"/>
  <c r="L4" i="1"/>
  <c r="CI48" i="2"/>
  <c r="CD48" i="2"/>
  <c r="Q12" i="1"/>
  <c r="CI50" i="2"/>
  <c r="Q13" i="1"/>
  <c r="CI52" i="2"/>
  <c r="CD52" i="2"/>
  <c r="Q14" i="1"/>
  <c r="CI54" i="2"/>
  <c r="CD54" i="2"/>
  <c r="Q15" i="1"/>
  <c r="CI56" i="2"/>
  <c r="CD56" i="2"/>
  <c r="Q16" i="1"/>
  <c r="CI58" i="2"/>
  <c r="CD58" i="2"/>
  <c r="Q17" i="1"/>
  <c r="CI60" i="2"/>
  <c r="CD60" i="2"/>
  <c r="Q18" i="1"/>
  <c r="CI62" i="2"/>
  <c r="Q19" i="1"/>
  <c r="K19" i="1"/>
  <c r="O19" i="1"/>
  <c r="Q20" i="1"/>
  <c r="K21" i="1"/>
  <c r="O21" i="1"/>
  <c r="AP24" i="1"/>
  <c r="R25" i="1"/>
  <c r="CN80" i="2"/>
  <c r="K28" i="1"/>
  <c r="O28" i="1"/>
  <c r="R28" i="1"/>
  <c r="N26" i="2"/>
  <c r="J37" i="1"/>
  <c r="J34" i="1"/>
  <c r="J31" i="1"/>
  <c r="J29" i="1"/>
  <c r="J22" i="1"/>
  <c r="R22" i="1"/>
  <c r="N34" i="2"/>
  <c r="J38" i="1"/>
  <c r="J25" i="1"/>
  <c r="CN78" i="2"/>
  <c r="K27" i="1"/>
  <c r="O27" i="1"/>
  <c r="R27" i="1"/>
  <c r="K22" i="1"/>
  <c r="O22" i="1"/>
  <c r="CN84" i="2"/>
  <c r="K30" i="1"/>
  <c r="O30" i="1"/>
  <c r="R30" i="1"/>
  <c r="N30" i="2"/>
  <c r="X48" i="2"/>
  <c r="N48" i="2"/>
  <c r="J40" i="1"/>
  <c r="J32" i="1"/>
  <c r="J28" i="1"/>
  <c r="J27" i="1"/>
  <c r="J23" i="1"/>
  <c r="K23" i="1"/>
  <c r="O23" i="1"/>
  <c r="J24" i="1"/>
  <c r="K24" i="1"/>
  <c r="O24" i="1"/>
  <c r="CN74" i="2"/>
  <c r="CN82" i="2"/>
  <c r="K29" i="1"/>
  <c r="O29" i="1"/>
  <c r="R29" i="1"/>
  <c r="R31" i="1"/>
  <c r="R32" i="1"/>
  <c r="R33" i="1"/>
  <c r="R34" i="1"/>
  <c r="R35" i="1"/>
  <c r="R36" i="1"/>
  <c r="K37" i="1"/>
  <c r="O37" i="1"/>
  <c r="K38" i="1"/>
  <c r="O38" i="1"/>
  <c r="K39" i="1"/>
  <c r="O39" i="1"/>
  <c r="K31" i="1"/>
  <c r="O31" i="1"/>
  <c r="K32" i="1"/>
  <c r="O32" i="1"/>
  <c r="K33" i="1"/>
  <c r="O33" i="1"/>
  <c r="K34" i="1"/>
  <c r="O34" i="1"/>
  <c r="K35" i="1"/>
  <c r="O35" i="1"/>
  <c r="K36" i="1"/>
  <c r="O36" i="1"/>
  <c r="Q41" i="1"/>
  <c r="Q42" i="1"/>
  <c r="N40" i="2"/>
  <c r="Q45" i="1"/>
  <c r="R46" i="1"/>
  <c r="CN118" i="2"/>
  <c r="CI120" i="2"/>
  <c r="R45" i="1"/>
  <c r="K46" i="1"/>
  <c r="O46" i="1"/>
  <c r="CN122" i="2"/>
  <c r="K45" i="1"/>
  <c r="O45" i="1"/>
  <c r="CN114" i="2"/>
  <c r="B55" i="1"/>
  <c r="AH57" i="1"/>
  <c r="B63" i="1"/>
  <c r="C63" i="1" s="1"/>
  <c r="CI104" i="2"/>
  <c r="CD104" i="2"/>
  <c r="Q40" i="1"/>
  <c r="K40" i="1"/>
  <c r="O40" i="1"/>
  <c r="CI100" i="2"/>
  <c r="Q38" i="1"/>
  <c r="CI98" i="2"/>
  <c r="CD98" i="2"/>
  <c r="Q37" i="1"/>
  <c r="CI84" i="2"/>
  <c r="CD84" i="2"/>
  <c r="Q30" i="1"/>
  <c r="CI96" i="2"/>
  <c r="CD96" i="2"/>
  <c r="Q36" i="1"/>
  <c r="H29" i="3"/>
  <c r="D29" i="3"/>
  <c r="G29" i="3"/>
  <c r="E29" i="3"/>
  <c r="F29" i="3"/>
  <c r="G21" i="3"/>
  <c r="F21" i="3"/>
  <c r="E21" i="3"/>
  <c r="H21" i="3"/>
  <c r="D21" i="3"/>
  <c r="D15" i="3"/>
  <c r="G15" i="3"/>
  <c r="H15" i="3"/>
  <c r="F15" i="3"/>
  <c r="E15" i="3"/>
  <c r="CI78" i="2"/>
  <c r="Q27" i="1"/>
  <c r="CI82" i="2"/>
  <c r="Q29" i="1"/>
  <c r="L5" i="1"/>
  <c r="M4" i="1"/>
  <c r="CI90" i="2"/>
  <c r="Q33" i="1"/>
  <c r="H27" i="3"/>
  <c r="D27" i="3"/>
  <c r="G27" i="3"/>
  <c r="E27" i="3"/>
  <c r="F27" i="3"/>
  <c r="H19" i="3"/>
  <c r="G19" i="3"/>
  <c r="E19" i="3"/>
  <c r="D19" i="3"/>
  <c r="F19" i="3"/>
  <c r="CI72" i="2"/>
  <c r="CD72" i="2"/>
  <c r="Q24" i="1"/>
  <c r="CI80" i="2"/>
  <c r="Q28" i="1"/>
  <c r="CI86" i="2"/>
  <c r="CD86" i="2"/>
  <c r="Q31" i="1"/>
  <c r="CI94" i="2"/>
  <c r="CD94" i="2"/>
  <c r="Q35" i="1"/>
  <c r="H25" i="3"/>
  <c r="D25" i="3"/>
  <c r="G25" i="3"/>
  <c r="E25" i="3"/>
  <c r="F25" i="3"/>
  <c r="D17" i="3"/>
  <c r="G17" i="3"/>
  <c r="F17" i="3"/>
  <c r="E17" i="3"/>
  <c r="H17" i="3"/>
  <c r="D13" i="3"/>
  <c r="G13" i="3"/>
  <c r="F13" i="3"/>
  <c r="E13" i="3"/>
  <c r="H13" i="3"/>
  <c r="CI70" i="2"/>
  <c r="CD70" i="2"/>
  <c r="Q23" i="1"/>
  <c r="CI88" i="2"/>
  <c r="CD88" i="2"/>
  <c r="Q32" i="1"/>
  <c r="CI74" i="2"/>
  <c r="Q25" i="1"/>
  <c r="CI68" i="2"/>
  <c r="Q22" i="1"/>
  <c r="CI92" i="2"/>
  <c r="Q34" i="1"/>
  <c r="CI102" i="2"/>
  <c r="CD102" i="2"/>
  <c r="Q39" i="1"/>
  <c r="H23" i="3"/>
  <c r="D23" i="3"/>
  <c r="G23" i="3"/>
  <c r="F23" i="3"/>
  <c r="E23" i="3"/>
  <c r="M5" i="1"/>
  <c r="U3" i="1" s="1"/>
  <c r="Z3" i="1" s="1"/>
  <c r="L6" i="1"/>
  <c r="L7" i="1"/>
  <c r="M6" i="1"/>
  <c r="T3" i="1"/>
  <c r="Y3" i="1"/>
  <c r="AD3" i="1"/>
  <c r="V4" i="1"/>
  <c r="AA4" i="1"/>
  <c r="W4" i="1"/>
  <c r="AB4" i="1"/>
  <c r="V3" i="1"/>
  <c r="AA3" i="1"/>
  <c r="X3" i="1"/>
  <c r="AC3" i="1"/>
  <c r="T4" i="1"/>
  <c r="Y4" i="1"/>
  <c r="W3" i="1"/>
  <c r="AB3" i="1"/>
  <c r="M7" i="1"/>
  <c r="L8" i="1"/>
  <c r="T5" i="1"/>
  <c r="Y5" i="1"/>
  <c r="U5" i="1"/>
  <c r="Z5" i="1"/>
  <c r="W5" i="1"/>
  <c r="AB5" i="1"/>
  <c r="X5" i="1"/>
  <c r="AC5" i="1"/>
  <c r="L9" i="1"/>
  <c r="M8" i="1"/>
  <c r="V5" i="1"/>
  <c r="AA5" i="1"/>
  <c r="V6" i="1"/>
  <c r="AA6" i="1"/>
  <c r="T6" i="1"/>
  <c r="Y6" i="1"/>
  <c r="W6" i="1"/>
  <c r="AB6" i="1"/>
  <c r="X6" i="1"/>
  <c r="AC6" i="1"/>
  <c r="AD5" i="1"/>
  <c r="L10" i="1"/>
  <c r="M9" i="1"/>
  <c r="U6" i="1"/>
  <c r="Z6" i="1"/>
  <c r="X7" i="1"/>
  <c r="AC7" i="1"/>
  <c r="AD6" i="1"/>
  <c r="V7" i="1"/>
  <c r="AA7" i="1"/>
  <c r="M10" i="1"/>
  <c r="L11" i="1"/>
  <c r="T7" i="1"/>
  <c r="Y7" i="1"/>
  <c r="T8" i="1"/>
  <c r="Y8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L23" i="1"/>
  <c r="M22" i="1"/>
  <c r="M23" i="1"/>
  <c r="L24" i="1"/>
  <c r="M24" i="1"/>
  <c r="L25" i="1"/>
  <c r="M25" i="1"/>
  <c r="L26" i="1"/>
  <c r="L27" i="1"/>
  <c r="M26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L39" i="1"/>
  <c r="M38" i="1"/>
  <c r="L40" i="1"/>
  <c r="M39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X48" i="1"/>
  <c r="AC48" i="1"/>
  <c r="U35" i="1"/>
  <c r="Z35" i="1"/>
  <c r="X18" i="1"/>
  <c r="AC18" i="1"/>
  <c r="X25" i="1"/>
  <c r="AC25" i="1"/>
  <c r="W31" i="1"/>
  <c r="AB31" i="1"/>
  <c r="T33" i="1"/>
  <c r="Y33" i="1"/>
  <c r="AD33" i="1"/>
  <c r="V8" i="1"/>
  <c r="AA8" i="1"/>
  <c r="T21" i="1"/>
  <c r="Y21" i="1"/>
  <c r="T47" i="1"/>
  <c r="Y47" i="1"/>
  <c r="AD47" i="1"/>
  <c r="U30" i="1"/>
  <c r="Z30" i="1"/>
  <c r="U41" i="1"/>
  <c r="Z41" i="1"/>
  <c r="U45" i="1"/>
  <c r="Z45" i="1"/>
  <c r="T10" i="1"/>
  <c r="Y10" i="1"/>
  <c r="V44" i="1"/>
  <c r="AA44" i="1"/>
  <c r="W32" i="1"/>
  <c r="AB32" i="1"/>
  <c r="T49" i="1"/>
  <c r="Y49" i="1"/>
  <c r="AD49" i="1"/>
  <c r="T15" i="1"/>
  <c r="Y15" i="1"/>
  <c r="T22" i="1"/>
  <c r="Y22" i="1"/>
  <c r="T38" i="1"/>
  <c r="Y38" i="1"/>
  <c r="AD38" i="1"/>
  <c r="T41" i="1"/>
  <c r="Y41" i="1"/>
  <c r="AD41" i="1"/>
  <c r="V24" i="1"/>
  <c r="AA24" i="1"/>
  <c r="X43" i="1"/>
  <c r="AC43" i="1"/>
  <c r="U38" i="1"/>
  <c r="Z38" i="1"/>
  <c r="U42" i="1"/>
  <c r="Z42" i="1"/>
  <c r="V26" i="1"/>
  <c r="AA26" i="1"/>
  <c r="W36" i="1"/>
  <c r="AB36" i="1"/>
  <c r="W37" i="1"/>
  <c r="AB37" i="1"/>
  <c r="X23" i="1"/>
  <c r="AC23" i="1"/>
  <c r="W41" i="1"/>
  <c r="AB41" i="1"/>
  <c r="V14" i="1"/>
  <c r="AA14" i="1"/>
  <c r="X41" i="1"/>
  <c r="AC41" i="1"/>
  <c r="X42" i="1"/>
  <c r="AC42" i="1"/>
  <c r="U47" i="1"/>
  <c r="Z47" i="1"/>
  <c r="V45" i="1"/>
  <c r="AA45" i="1"/>
  <c r="V13" i="1"/>
  <c r="AA13" i="1"/>
  <c r="X27" i="1"/>
  <c r="AC27" i="1"/>
  <c r="W29" i="1"/>
  <c r="AB29" i="1"/>
  <c r="V12" i="1"/>
  <c r="AA12" i="1"/>
  <c r="V37" i="1"/>
  <c r="AA37" i="1"/>
  <c r="U16" i="1"/>
  <c r="Z16" i="1"/>
  <c r="W9" i="1"/>
  <c r="AB9" i="1"/>
  <c r="U26" i="1"/>
  <c r="Z26" i="1"/>
  <c r="W14" i="1"/>
  <c r="AB14" i="1"/>
  <c r="T17" i="1"/>
  <c r="Y17" i="1"/>
  <c r="X10" i="1"/>
  <c r="AC10" i="1"/>
  <c r="X30" i="1"/>
  <c r="AC30" i="1"/>
  <c r="V17" i="1"/>
  <c r="AA17" i="1"/>
  <c r="V43" i="1"/>
  <c r="AA43" i="1"/>
  <c r="X14" i="1"/>
  <c r="AC14" i="1"/>
  <c r="U46" i="1"/>
  <c r="Z46" i="1"/>
  <c r="T30" i="1"/>
  <c r="Y30" i="1"/>
  <c r="AD30" i="1"/>
  <c r="T14" i="1"/>
  <c r="Y14" i="1"/>
  <c r="U48" i="1"/>
  <c r="Z48" i="1"/>
  <c r="U15" i="1"/>
  <c r="Z15" i="1"/>
  <c r="W25" i="1"/>
  <c r="AB25" i="1"/>
  <c r="T27" i="1"/>
  <c r="Y27" i="1"/>
  <c r="AD27" i="1"/>
  <c r="X22" i="1"/>
  <c r="AC22" i="1"/>
  <c r="X49" i="1"/>
  <c r="AC49" i="1"/>
  <c r="X40" i="1"/>
  <c r="AC40" i="1"/>
  <c r="V42" i="1"/>
  <c r="AA42" i="1"/>
  <c r="T32" i="1"/>
  <c r="Y32" i="1"/>
  <c r="AD32" i="1"/>
  <c r="U25" i="1"/>
  <c r="Z25" i="1"/>
  <c r="U10" i="1"/>
  <c r="Z10" i="1"/>
  <c r="V30" i="1"/>
  <c r="AA30" i="1"/>
  <c r="U34" i="1"/>
  <c r="Z34" i="1"/>
  <c r="V29" i="1"/>
  <c r="AA29" i="1"/>
  <c r="V46" i="1"/>
  <c r="AA46" i="1"/>
  <c r="V23" i="1"/>
  <c r="AA23" i="1"/>
  <c r="X31" i="1"/>
  <c r="AC31" i="1"/>
  <c r="U39" i="1"/>
  <c r="Z39" i="1"/>
  <c r="X35" i="1"/>
  <c r="AC35" i="1"/>
  <c r="W22" i="1"/>
  <c r="AB22" i="1"/>
  <c r="V25" i="1"/>
  <c r="AA25" i="1"/>
  <c r="T44" i="1"/>
  <c r="Y44" i="1"/>
  <c r="AD44" i="1"/>
  <c r="X37" i="1"/>
  <c r="AC37" i="1"/>
  <c r="W47" i="1"/>
  <c r="AB47" i="1"/>
  <c r="W28" i="1"/>
  <c r="AB28" i="1"/>
  <c r="U40" i="1"/>
  <c r="Z40" i="1"/>
  <c r="X33" i="1"/>
  <c r="AC33" i="1"/>
  <c r="V33" i="1"/>
  <c r="AA33" i="1"/>
  <c r="W38" i="1"/>
  <c r="AB38" i="1"/>
  <c r="T48" i="1"/>
  <c r="Y48" i="1"/>
  <c r="AD48" i="1"/>
  <c r="V41" i="1"/>
  <c r="AA41" i="1"/>
  <c r="T43" i="1"/>
  <c r="Y43" i="1"/>
  <c r="AD43" i="1"/>
  <c r="U32" i="1"/>
  <c r="Z32" i="1"/>
  <c r="X45" i="1"/>
  <c r="AC45" i="1"/>
  <c r="T25" i="1"/>
  <c r="Y25" i="1"/>
  <c r="AD25" i="1"/>
  <c r="U27" i="1"/>
  <c r="Z27" i="1"/>
  <c r="X47" i="1"/>
  <c r="AC47" i="1"/>
  <c r="T26" i="1"/>
  <c r="Y26" i="1"/>
  <c r="AD26" i="1"/>
  <c r="W23" i="1"/>
  <c r="AB23" i="1"/>
  <c r="T24" i="1"/>
  <c r="Y24" i="1"/>
  <c r="V27" i="1"/>
  <c r="AA27" i="1"/>
  <c r="U14" i="1"/>
  <c r="Z14" i="1"/>
  <c r="T36" i="1"/>
  <c r="Y36" i="1"/>
  <c r="AD36" i="1"/>
  <c r="W33" i="1"/>
  <c r="AB33" i="1"/>
  <c r="T13" i="1"/>
  <c r="Y13" i="1"/>
  <c r="T31" i="1"/>
  <c r="Y31" i="1"/>
  <c r="AD31" i="1"/>
  <c r="U49" i="1"/>
  <c r="Z49" i="1"/>
  <c r="T18" i="1"/>
  <c r="Y18" i="1"/>
  <c r="W11" i="1"/>
  <c r="AB11" i="1"/>
  <c r="W43" i="1"/>
  <c r="AB43" i="1"/>
  <c r="X19" i="1"/>
  <c r="AC19" i="1"/>
  <c r="T40" i="1"/>
  <c r="Y40" i="1"/>
  <c r="AD40" i="1"/>
  <c r="U33" i="1"/>
  <c r="Z33" i="1"/>
  <c r="W27" i="1"/>
  <c r="AB27" i="1"/>
  <c r="T28" i="1"/>
  <c r="Y28" i="1"/>
  <c r="AD28" i="1"/>
  <c r="U18" i="1"/>
  <c r="Z18" i="1"/>
  <c r="V28" i="1"/>
  <c r="AA28" i="1"/>
  <c r="V10" i="1"/>
  <c r="AA10" i="1"/>
  <c r="W26" i="1"/>
  <c r="AB26" i="1"/>
  <c r="U43" i="1"/>
  <c r="Z43" i="1"/>
  <c r="T12" i="1"/>
  <c r="Y12" i="1"/>
  <c r="X20" i="1"/>
  <c r="AC20" i="1"/>
  <c r="V11" i="1"/>
  <c r="AA11" i="1"/>
  <c r="W42" i="1"/>
  <c r="AB42" i="1"/>
  <c r="U19" i="1"/>
  <c r="Z19" i="1"/>
  <c r="W48" i="1"/>
  <c r="AB48" i="1"/>
  <c r="X39" i="1"/>
  <c r="AC39" i="1"/>
  <c r="T34" i="1"/>
  <c r="Y34" i="1"/>
  <c r="AD34" i="1"/>
  <c r="U23" i="1"/>
  <c r="Z23" i="1"/>
  <c r="X11" i="1"/>
  <c r="AC11" i="1"/>
  <c r="X24" i="1"/>
  <c r="AC24" i="1"/>
  <c r="T45" i="1"/>
  <c r="Y45" i="1"/>
  <c r="AD45" i="1"/>
  <c r="T39" i="1"/>
  <c r="Y39" i="1"/>
  <c r="AD39" i="1"/>
  <c r="V22" i="1"/>
  <c r="AA22" i="1"/>
  <c r="T20" i="1"/>
  <c r="Y20" i="1"/>
  <c r="U17" i="1"/>
  <c r="Z17" i="1"/>
  <c r="X32" i="1"/>
  <c r="AC32" i="1"/>
  <c r="X26" i="1"/>
  <c r="AC26" i="1"/>
  <c r="W12" i="1"/>
  <c r="AB12" i="1"/>
  <c r="V47" i="1"/>
  <c r="AA47" i="1"/>
  <c r="X34" i="1"/>
  <c r="AC34" i="1"/>
  <c r="U28" i="1"/>
  <c r="Z28" i="1"/>
  <c r="V15" i="1"/>
  <c r="AA15" i="1"/>
  <c r="W45" i="1"/>
  <c r="AB45" i="1"/>
  <c r="X38" i="1"/>
  <c r="AC38" i="1"/>
  <c r="V39" i="1"/>
  <c r="AA39" i="1"/>
  <c r="W7" i="1"/>
  <c r="AB7" i="1"/>
  <c r="V32" i="1"/>
  <c r="AA32" i="1"/>
  <c r="V48" i="1"/>
  <c r="AA48" i="1"/>
  <c r="V34" i="1"/>
  <c r="AA34" i="1"/>
  <c r="T23" i="1"/>
  <c r="Y23" i="1"/>
  <c r="AD23" i="1"/>
  <c r="T46" i="1"/>
  <c r="Y46" i="1"/>
  <c r="AD46" i="1"/>
  <c r="W49" i="1"/>
  <c r="AB49" i="1"/>
  <c r="V19" i="1"/>
  <c r="AA19" i="1"/>
  <c r="V31" i="1"/>
  <c r="AA31" i="1"/>
  <c r="W24" i="1"/>
  <c r="AB24" i="1"/>
  <c r="U44" i="1"/>
  <c r="Z44" i="1"/>
  <c r="V49" i="1"/>
  <c r="AA49" i="1"/>
  <c r="X15" i="1"/>
  <c r="AC15" i="1"/>
  <c r="U7" i="1"/>
  <c r="Z7" i="1"/>
  <c r="AD7" i="1"/>
  <c r="U29" i="1"/>
  <c r="Z29" i="1"/>
  <c r="W39" i="1"/>
  <c r="AB39" i="1"/>
  <c r="V35" i="1"/>
  <c r="AA35" i="1"/>
  <c r="X12" i="1"/>
  <c r="AC12" i="1"/>
  <c r="T37" i="1"/>
  <c r="Y37" i="1"/>
  <c r="AD37" i="1"/>
  <c r="V36" i="1"/>
  <c r="AA36" i="1"/>
  <c r="V21" i="1"/>
  <c r="AA21" i="1"/>
  <c r="W44" i="1"/>
  <c r="AB44" i="1"/>
  <c r="W46" i="1"/>
  <c r="AB46" i="1"/>
  <c r="U36" i="1"/>
  <c r="Z36" i="1"/>
  <c r="X29" i="1"/>
  <c r="AC29" i="1"/>
  <c r="V9" i="1"/>
  <c r="AA9" i="1"/>
  <c r="U8" i="1"/>
  <c r="Z8" i="1"/>
  <c r="AD8" i="1"/>
  <c r="W30" i="1"/>
  <c r="AB30" i="1"/>
  <c r="V40" i="1"/>
  <c r="AA40" i="1"/>
  <c r="U21" i="1"/>
  <c r="Z21" i="1"/>
  <c r="W19" i="1"/>
  <c r="AB19" i="1"/>
  <c r="X17" i="1"/>
  <c r="AC17" i="1"/>
  <c r="U13" i="1"/>
  <c r="Z13" i="1"/>
  <c r="X13" i="1"/>
  <c r="AC13" i="1"/>
  <c r="W40" i="1"/>
  <c r="AB40" i="1"/>
  <c r="X28" i="1"/>
  <c r="AC28" i="1"/>
  <c r="W8" i="1"/>
  <c r="AB8" i="1"/>
  <c r="T42" i="1"/>
  <c r="Y42" i="1"/>
  <c r="AD42" i="1"/>
  <c r="T35" i="1"/>
  <c r="Y35" i="1"/>
  <c r="AD35" i="1"/>
  <c r="V16" i="1"/>
  <c r="AA16" i="1"/>
  <c r="X8" i="1"/>
  <c r="AC8" i="1"/>
  <c r="X46" i="1"/>
  <c r="AC46" i="1"/>
  <c r="W34" i="1"/>
  <c r="AB34" i="1"/>
  <c r="T9" i="1"/>
  <c r="Y9" i="1"/>
  <c r="U22" i="1"/>
  <c r="Z22" i="1"/>
  <c r="W18" i="1"/>
  <c r="AB18" i="1"/>
  <c r="U24" i="1"/>
  <c r="Z24" i="1"/>
  <c r="X16" i="1"/>
  <c r="AC16" i="1"/>
  <c r="W20" i="1"/>
  <c r="AB20" i="1"/>
  <c r="X36" i="1"/>
  <c r="AC36" i="1"/>
  <c r="U20" i="1"/>
  <c r="Z20" i="1"/>
  <c r="U37" i="1"/>
  <c r="Z37" i="1"/>
  <c r="V20" i="1"/>
  <c r="AA20" i="1"/>
  <c r="V18" i="1"/>
  <c r="AA18" i="1"/>
  <c r="W13" i="1"/>
  <c r="AB13" i="1"/>
  <c r="U31" i="1"/>
  <c r="Z31" i="1"/>
  <c r="W15" i="1"/>
  <c r="AB15" i="1"/>
  <c r="W10" i="1"/>
  <c r="AB10" i="1"/>
  <c r="W17" i="1"/>
  <c r="AB17" i="1"/>
  <c r="X44" i="1"/>
  <c r="AC44" i="1"/>
  <c r="X21" i="1"/>
  <c r="AC21" i="1"/>
  <c r="W35" i="1"/>
  <c r="AB35" i="1"/>
  <c r="W21" i="1"/>
  <c r="AB21" i="1"/>
  <c r="V38" i="1"/>
  <c r="AA38" i="1"/>
  <c r="T16" i="1"/>
  <c r="Y16" i="1"/>
  <c r="AD16" i="1"/>
  <c r="U11" i="1"/>
  <c r="Z11" i="1"/>
  <c r="T29" i="1"/>
  <c r="Y29" i="1"/>
  <c r="AD29" i="1"/>
  <c r="W16" i="1"/>
  <c r="AB16" i="1"/>
  <c r="U12" i="1"/>
  <c r="Z12" i="1"/>
  <c r="T19" i="1"/>
  <c r="Y19" i="1"/>
  <c r="AD19" i="1"/>
  <c r="T11" i="1"/>
  <c r="Y11" i="1"/>
  <c r="AD11" i="1"/>
  <c r="AD20" i="1"/>
  <c r="AD18" i="1"/>
  <c r="AD24" i="1"/>
  <c r="AD14" i="1"/>
  <c r="AD17" i="1"/>
  <c r="AD21" i="1"/>
  <c r="AD12" i="1"/>
  <c r="AD22" i="1"/>
  <c r="AD13" i="1"/>
  <c r="AD15" i="1"/>
  <c r="AD10" i="1"/>
  <c r="B8" i="2" l="1"/>
  <c r="B60" i="1"/>
  <c r="CR25" i="2" s="1"/>
  <c r="B59" i="1"/>
  <c r="O8" i="5"/>
  <c r="O6" i="5"/>
  <c r="O4" i="5"/>
  <c r="P8" i="5"/>
  <c r="P6" i="5"/>
  <c r="P4" i="5"/>
  <c r="C32" i="3"/>
  <c r="C30" i="3"/>
  <c r="C28" i="3"/>
  <c r="C26" i="3"/>
  <c r="C24" i="3"/>
  <c r="C22" i="3"/>
  <c r="C20" i="3"/>
  <c r="C18" i="3"/>
  <c r="C16" i="3"/>
  <c r="C14" i="3"/>
  <c r="R3" i="1"/>
  <c r="K3" i="1"/>
  <c r="O3" i="1" s="1"/>
  <c r="R6" i="1"/>
  <c r="X4" i="1" s="1"/>
  <c r="AC4" i="1" s="1"/>
  <c r="K6" i="1"/>
  <c r="O6" i="1" s="1"/>
  <c r="U4" i="1" s="1"/>
  <c r="Z4" i="1" s="1"/>
  <c r="AD4" i="1" s="1"/>
  <c r="R11" i="1"/>
  <c r="X9" i="1" s="1"/>
  <c r="AC9" i="1" s="1"/>
  <c r="K11" i="1"/>
  <c r="O11" i="1" s="1"/>
  <c r="U9" i="1" s="1"/>
  <c r="Z9" i="1" s="1"/>
  <c r="AD9" i="1" s="1"/>
  <c r="R26" i="1"/>
  <c r="K26" i="1"/>
  <c r="O26" i="1" s="1"/>
  <c r="R41" i="1"/>
  <c r="K41" i="1"/>
  <c r="O41" i="1" s="1"/>
  <c r="R42" i="1"/>
  <c r="K42" i="1"/>
  <c r="O42" i="1" s="1"/>
  <c r="R43" i="1"/>
  <c r="K43" i="1"/>
  <c r="O43" i="1" s="1"/>
  <c r="R44" i="1"/>
  <c r="K44" i="1"/>
  <c r="O44" i="1" s="1"/>
  <c r="R47" i="1"/>
  <c r="K47" i="1"/>
  <c r="O47" i="1" s="1"/>
  <c r="R48" i="1"/>
  <c r="K48" i="1"/>
  <c r="O48" i="1" s="1"/>
  <c r="AE3" i="1" l="1"/>
  <c r="I147" i="2" s="1"/>
  <c r="F14" i="3"/>
  <c r="G14" i="3"/>
  <c r="D14" i="3"/>
  <c r="H14" i="3"/>
  <c r="E14" i="3"/>
  <c r="F16" i="3"/>
  <c r="G16" i="3"/>
  <c r="H16" i="3"/>
  <c r="D16" i="3"/>
  <c r="E16" i="3"/>
  <c r="F18" i="3"/>
  <c r="E18" i="3"/>
  <c r="D18" i="3"/>
  <c r="G18" i="3"/>
  <c r="H18" i="3"/>
  <c r="F20" i="3"/>
  <c r="E20" i="3"/>
  <c r="H20" i="3"/>
  <c r="G20" i="3"/>
  <c r="D20" i="3"/>
  <c r="G22" i="3"/>
  <c r="F22" i="3"/>
  <c r="E22" i="3"/>
  <c r="D22" i="3"/>
  <c r="H22" i="3"/>
  <c r="G24" i="3"/>
  <c r="F24" i="3"/>
  <c r="E24" i="3"/>
  <c r="D24" i="3"/>
  <c r="H24" i="3"/>
  <c r="F26" i="3"/>
  <c r="E26" i="3"/>
  <c r="D26" i="3"/>
  <c r="H26" i="3"/>
  <c r="G26" i="3"/>
  <c r="F28" i="3"/>
  <c r="E28" i="3"/>
  <c r="D28" i="3"/>
  <c r="H28" i="3"/>
  <c r="G28" i="3"/>
  <c r="F30" i="3"/>
  <c r="E30" i="3"/>
  <c r="D30" i="3"/>
  <c r="H30" i="3"/>
  <c r="G30" i="3"/>
  <c r="F32" i="3"/>
  <c r="E32" i="3"/>
  <c r="D32" i="3"/>
  <c r="H32" i="3"/>
  <c r="G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<sst xmlns="http://schemas.openxmlformats.org/spreadsheetml/2006/main" count="679" uniqueCount="358">
  <si>
    <t xml:space="preserve">Name: </t>
  </si>
  <si>
    <t>Ftumch Sartre</t>
    <phoneticPr fontId="32" type="noConversion"/>
  </si>
  <si>
    <t xml:space="preserve">Base Class: </t>
  </si>
  <si>
    <t>agoraphobia</t>
    <phoneticPr fontId="32" type="noConversion"/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</si>
  <si>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</si>
  <si>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</si>
  <si>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</si>
  <si>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</si>
  <si>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</si>
  <si>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</si>
  <si>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</si>
  <si>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</si>
  <si>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</si>
  <si>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</si>
  <si>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</si>
  <si>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</si>
  <si>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</si>
  <si>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</si>
  <si>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</si>
  <si>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</si>
  <si>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</si>
  <si>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</si>
  <si>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</si>
  <si>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</si>
  <si>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</si>
  <si>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</si>
  <si>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</si>
  <si>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</si>
  <si>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</si>
  <si>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</si>
  <si>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  <phoneticPr fontId="32" type="noConversion"/>
  </si>
  <si>
    <t>Bonus to Attack</t>
  </si>
  <si>
    <t>BAB SP Cost</t>
  </si>
  <si>
    <t>BAB Feat SP Cost</t>
  </si>
  <si>
    <t>Saving Throws</t>
  </si>
  <si>
    <t>Special Mods</t>
  </si>
  <si>
    <t>Abit SP Cost</t>
  </si>
  <si>
    <t>Faign Death (silent/still)</t>
    <phoneticPr fontId="32" type="noConversion"/>
  </si>
  <si>
    <t>Acrobatics*</t>
  </si>
  <si>
    <t>DEX</t>
  </si>
  <si>
    <t>Simple Weapons</t>
    <phoneticPr fontId="32" type="noConversion"/>
  </si>
  <si>
    <t>Fort</t>
  </si>
  <si>
    <t>Charm Person</t>
    <phoneticPr fontId="32" type="noConversion"/>
  </si>
  <si>
    <t xml:space="preserve">Alchemy </t>
  </si>
  <si>
    <t>INT</t>
  </si>
  <si>
    <t>2nd attack</t>
  </si>
  <si>
    <t>Skill synergy (Loremaster)</t>
  </si>
  <si>
    <t>Appraise</t>
  </si>
  <si>
    <t>3rd attack</t>
  </si>
  <si>
    <t>Skill synergy (Decptomacy)</t>
  </si>
  <si>
    <t>Climb/Jump*</t>
  </si>
  <si>
    <t>STR</t>
  </si>
  <si>
    <t>Reflex</t>
  </si>
  <si>
    <t>improved unarmed attack</t>
  </si>
  <si>
    <t>Craft ( Tools )</t>
  </si>
  <si>
    <t>iron fist</t>
  </si>
  <si>
    <t>Craft ( B )</t>
  </si>
  <si>
    <t>Improved Iron Fist (D8)</t>
  </si>
  <si>
    <t>Craft ( C )</t>
  </si>
  <si>
    <t>Will</t>
  </si>
  <si>
    <t>Ki Strike (d12</t>
  </si>
  <si>
    <t>Craft ( D )</t>
  </si>
  <si>
    <t>Sneak attack</t>
  </si>
  <si>
    <t>Deception</t>
  </si>
  <si>
    <t>CHA</t>
  </si>
  <si>
    <t>Diplomacy</t>
  </si>
  <si>
    <t>Disable Device</t>
  </si>
  <si>
    <t>Weapon Spec unarmed +2 Dam</t>
  </si>
  <si>
    <t>Disguise</t>
  </si>
  <si>
    <t>Weapon Focus unarmed +1 Hit</t>
  </si>
  <si>
    <t>Escape Artist*</t>
  </si>
  <si>
    <t>Forgery</t>
  </si>
  <si>
    <t>Atts</t>
  </si>
  <si>
    <t>Score</t>
  </si>
  <si>
    <t>Mod</t>
  </si>
  <si>
    <t>Att Score</t>
  </si>
  <si>
    <t>PntCost</t>
  </si>
  <si>
    <t xml:space="preserve">Handle Animal </t>
  </si>
  <si>
    <t>Experience</t>
  </si>
  <si>
    <t>Award</t>
  </si>
  <si>
    <t xml:space="preserve">Acrobatics </t>
  </si>
  <si>
    <t>Balance &amp; Tumble</t>
  </si>
  <si>
    <t>Heal</t>
  </si>
  <si>
    <t>WIS</t>
  </si>
  <si>
    <t>Professions</t>
    <phoneticPr fontId="32" type="noConversion"/>
  </si>
  <si>
    <t xml:space="preserve">Deception </t>
  </si>
  <si>
    <t>Bluff &amp; Intimidate (&amp; Innuendo)</t>
  </si>
  <si>
    <t>Knowledge ( A )</t>
  </si>
  <si>
    <t>Feign Death. Charm person</t>
    <phoneticPr fontId="32" type="noConversion"/>
  </si>
  <si>
    <t>CON</t>
  </si>
  <si>
    <t>Diplomacy &amp; Gather Info</t>
  </si>
  <si>
    <t>Knowledge ( X )</t>
  </si>
  <si>
    <t>Languages</t>
    <phoneticPr fontId="32" type="noConversion"/>
  </si>
  <si>
    <t>Disable Device &amp; Open Lock</t>
  </si>
  <si>
    <t>Knowledge ( Y )</t>
  </si>
  <si>
    <t>Extra skills</t>
    <phoneticPr fontId="32" type="noConversion"/>
  </si>
  <si>
    <t>Handle Animal</t>
  </si>
  <si>
    <t xml:space="preserve">Handle &amp; Empathize Animal </t>
  </si>
  <si>
    <t>Knowledge ( Z )</t>
  </si>
  <si>
    <t>Perception</t>
  </si>
  <si>
    <t xml:space="preserve">Listen &amp; Spot &amp; Sense </t>
  </si>
  <si>
    <t>N/A</t>
  </si>
  <si>
    <t>Search</t>
  </si>
  <si>
    <t>Search &amp; Scry</t>
  </si>
  <si>
    <t>Perform</t>
  </si>
  <si>
    <t>TOT</t>
  </si>
  <si>
    <t xml:space="preserve">Sleight of Hand </t>
  </si>
  <si>
    <t xml:space="preserve">Pick Pocket &amp; Sleight of Hand </t>
  </si>
  <si>
    <t>Profession (Cook/Domestic/StableHand)</t>
    <phoneticPr fontId="32" type="noConversion"/>
  </si>
  <si>
    <t>Stealth</t>
  </si>
  <si>
    <t>Hide &amp; Move Silently</t>
  </si>
  <si>
    <t>Profession (Politics/Spy/LIar)</t>
    <phoneticPr fontId="32" type="noConversion"/>
  </si>
  <si>
    <t>HP</t>
  </si>
  <si>
    <t>Profession ( Mercenary )</t>
    <phoneticPr fontId="32" type="noConversion"/>
  </si>
  <si>
    <t>Profession ( Pirate )</t>
    <phoneticPr fontId="32" type="noConversion"/>
  </si>
  <si>
    <t>Read Lips</t>
  </si>
  <si>
    <t>Ride</t>
  </si>
  <si>
    <t>Sense Motive</t>
  </si>
  <si>
    <t>Sleight of Hand *</t>
  </si>
  <si>
    <t>Spellcraft</t>
  </si>
  <si>
    <t>Stealth*</t>
  </si>
  <si>
    <t>Swim</t>
  </si>
  <si>
    <t>Urban Lore</t>
  </si>
  <si>
    <t>Use Magic Device</t>
  </si>
  <si>
    <t>Use Rope</t>
  </si>
  <si>
    <t>Wilderness Lore</t>
  </si>
  <si>
    <t>xForm ( body )</t>
    <phoneticPr fontId="32" type="noConversion"/>
  </si>
  <si>
    <t>xForm ( mind )</t>
    <phoneticPr fontId="32" type="noConversion"/>
  </si>
  <si>
    <t>xForm ( C )</t>
  </si>
  <si>
    <t>xForm ( D )</t>
  </si>
  <si>
    <r>
      <t xml:space="preserve">xTechnique ( </t>
    </r>
    <r>
      <rPr>
        <b/>
        <sz val="10"/>
        <rFont val="Arial"/>
        <family val="2"/>
      </rPr>
      <t>Change)</t>
    </r>
  </si>
  <si>
    <t>Langs Known (Native = 0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</si>
  <si>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</si>
  <si>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t>Partly = 5, Full = 10)</t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</si>
  <si>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</si>
  <si>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t>Nebran</t>
    <phoneticPr fontId="32" type="noConversion"/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</si>
  <si>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</si>
  <si>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t>Berganese</t>
    <phoneticPr fontId="32" type="noConversion"/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</si>
  <si>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</si>
  <si>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Anderfarnorian</t>
    <phoneticPr fontId="32" type="noConversion"/>
  </si>
  <si>
    <t>Indus Krannish Savine (part)</t>
    <phoneticPr fontId="32" type="noConversion"/>
  </si>
  <si>
    <t>Sky language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</si>
  <si>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</si>
  <si>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</si>
  <si>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</si>
  <si>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</si>
  <si>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</si>
  <si>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</si>
  <si>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</si>
  <si>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</si>
  <si>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</si>
  <si>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</si>
  <si>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</si>
  <si>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</si>
  <si>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</si>
  <si>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</si>
  <si>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</si>
  <si>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</si>
  <si>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Survivor</t>
    <phoneticPr fontId="32" type="noConversion"/>
  </si>
  <si>
    <t>human</t>
    <phoneticPr fontId="32" type="noConversion"/>
  </si>
  <si>
    <t>BASE CLASS</t>
  </si>
  <si>
    <t>RACE</t>
  </si>
  <si>
    <t>ALIGNMENT</t>
  </si>
  <si>
    <t>DEITY</t>
  </si>
  <si>
    <t>Medium</t>
  </si>
  <si>
    <t>m</t>
    <phoneticPr fontId="32" type="noConversion"/>
  </si>
  <si>
    <t>1.85m</t>
    <phoneticPr fontId="32" type="noConversion"/>
  </si>
  <si>
    <t>80kg</t>
    <phoneticPr fontId="32" type="noConversion"/>
  </si>
  <si>
    <t>blue</t>
    <phoneticPr fontId="32" type="noConversion"/>
  </si>
  <si>
    <t>Silver</t>
    <phoneticPr fontId="32" type="noConversion"/>
  </si>
  <si>
    <t>RELATIVE LEVEL</t>
  </si>
  <si>
    <t>SIZE</t>
  </si>
  <si>
    <t>AGE</t>
  </si>
  <si>
    <t>GENDER</t>
  </si>
  <si>
    <t>HEIGHT (m)</t>
  </si>
  <si>
    <t>WEIGHT (kg)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</si>
  <si>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</si>
  <si>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</si>
  <si>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</si>
  <si>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</si>
  <si>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</si>
  <si>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</si>
  <si>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</si>
  <si>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</si>
  <si>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</si>
  <si>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</si>
  <si>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</si>
  <si>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 (m)</t>
  </si>
  <si>
    <t>STRENGTH</t>
  </si>
  <si>
    <t>HIT POINTS</t>
  </si>
  <si>
    <t>AC</t>
  </si>
  <si>
    <t>=</t>
  </si>
  <si>
    <t>+</t>
  </si>
  <si>
    <t>DR</t>
  </si>
  <si>
    <t>DEXTERITY</t>
  </si>
  <si>
    <t>ARMOR CLASS</t>
  </si>
  <si>
    <t>DAM.REDUCT</t>
  </si>
  <si>
    <t>DEX MODIFIER</t>
  </si>
  <si>
    <t>SHIELD BONUS</t>
  </si>
  <si>
    <t>MISC. MODIFIER</t>
  </si>
  <si>
    <t>ARMOR BONUS</t>
  </si>
  <si>
    <t>NATURAL ARMOR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</si>
  <si>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</si>
  <si>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</si>
  <si>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</si>
  <si>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</si>
  <si>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</si>
  <si>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</si>
  <si>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</si>
  <si>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</si>
  <si>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</si>
  <si>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</si>
  <si>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</si>
  <si>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</si>
  <si>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</si>
  <si>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</si>
  <si>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</si>
  <si>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</si>
  <si>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</si>
  <si>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</si>
  <si>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</si>
  <si>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</si>
  <si>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</si>
  <si>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</si>
  <si>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</si>
  <si>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</si>
  <si>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 xml:space="preserve"> *</t>
  </si>
  <si>
    <t>(WISDOM)</t>
  </si>
  <si>
    <t>**</t>
  </si>
  <si>
    <t>BASE ATTACK BONUS</t>
  </si>
  <si>
    <t>STR MODIFIER</t>
  </si>
  <si>
    <t>SIZE MODIFIER</t>
  </si>
  <si>
    <t>ATTACK BONUS</t>
  </si>
  <si>
    <t>WEAPON</t>
  </si>
  <si>
    <t>TOTAL ATTACK BONUS</t>
  </si>
  <si>
    <t>DAMAGE</t>
  </si>
  <si>
    <t>CRITICAL</t>
  </si>
  <si>
    <t>Simple Weapons</t>
  </si>
  <si>
    <t>1d6</t>
  </si>
  <si>
    <t>RANGE</t>
  </si>
  <si>
    <t>WEIGHT</t>
  </si>
  <si>
    <t>TYPE</t>
  </si>
  <si>
    <t>SPECIAL PROPERTIES</t>
  </si>
  <si>
    <t>Unarmed</t>
  </si>
  <si>
    <t>D12 +2</t>
  </si>
  <si>
    <t>sneak +2d6</t>
  </si>
  <si>
    <t>+2 Dam +1 hit +1 against dam reduction</t>
  </si>
  <si>
    <t>***</t>
  </si>
  <si>
    <t>ARMOR/PROTECTIVE ITEM</t>
  </si>
  <si>
    <t>MAX DEX BONUS</t>
  </si>
  <si>
    <t>Nil</t>
  </si>
  <si>
    <t>CHECK PENALTY</t>
  </si>
  <si>
    <t>SPEED</t>
  </si>
  <si>
    <t>SHIELD/PROTECTIVE ITEM</t>
  </si>
  <si>
    <t>* ARMOR CHECK PENALTY, if any, applies.    ** –1 per 2 kgs of gear.</t>
  </si>
  <si>
    <t>** –1 per 2 kgs of gear.</t>
  </si>
  <si>
    <t>Character name's Precalculated Spell List</t>
  </si>
  <si>
    <t>Intelligence Bonus</t>
  </si>
  <si>
    <t>Form A</t>
  </si>
  <si>
    <t>Form B</t>
  </si>
  <si>
    <t>Daily Buffs</t>
  </si>
  <si>
    <t>Extra Effect Cost</t>
  </si>
  <si>
    <t>Base</t>
  </si>
  <si>
    <t>Range</t>
  </si>
  <si>
    <t>Duration</t>
  </si>
  <si>
    <t>Slow</t>
  </si>
  <si>
    <t>Effect</t>
  </si>
  <si>
    <t>Total</t>
  </si>
  <si>
    <t>Save DC</t>
  </si>
  <si>
    <t>Change</t>
  </si>
  <si>
    <t>Control</t>
  </si>
  <si>
    <t>Create</t>
  </si>
  <si>
    <t>Destroy</t>
  </si>
  <si>
    <t>Perceive</t>
  </si>
  <si>
    <t xml:space="preserve">Change 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</si>
  <si>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</si>
  <si>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</si>
  <si>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</si>
  <si>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</si>
  <si>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t xml:space="preserve">Control </t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</si>
  <si>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</si>
  <si>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</si>
  <si>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</si>
  <si>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</si>
  <si>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</si>
  <si>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 xml:space="preserve">Create 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</si>
  <si>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</si>
  <si>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</si>
  <si>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</si>
  <si>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</si>
  <si>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</si>
  <si>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</si>
  <si>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</si>
  <si>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 xml:space="preserve">Percieve 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</si>
  <si>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</si>
  <si>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</si>
  <si>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</si>
  <si>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</si>
  <si>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</si>
  <si>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</si>
  <si>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</si>
  <si>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</si>
  <si>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</si>
  <si>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</si>
  <si>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</si>
  <si>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</si>
  <si>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</si>
  <si>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</si>
  <si>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</si>
  <si>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</si>
  <si>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Chelon Rose Jump Calculator - Metric version</t>
  </si>
  <si>
    <t>Add in your characters details in the box</t>
  </si>
  <si>
    <t>Height</t>
  </si>
  <si>
    <t>&lt;Height of PC in meters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</si>
  <si>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</si>
  <si>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</si>
  <si>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</si>
  <si>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</si>
  <si>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</si>
  <si>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</si>
  <si>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</si>
  <si>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</si>
  <si>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</si>
  <si>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</si>
  <si>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</si>
  <si>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</si>
  <si>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</si>
  <si>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</si>
  <si>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</si>
  <si>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</si>
  <si>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</si>
  <si>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</si>
  <si>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</si>
  <si>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</si>
  <si>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</si>
  <si>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</si>
  <si>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</si>
  <si>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</si>
  <si>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+ 0.4m per point above 10</t>
  </si>
  <si>
    <t>Standing Jump</t>
  </si>
  <si>
    <t>+ 0.2m per point above 10</t>
  </si>
  <si>
    <t>Running High Jump*</t>
  </si>
  <si>
    <t>+ 0.1m per point above 10</t>
  </si>
  <si>
    <t>Standing High Jump</t>
  </si>
  <si>
    <t>+ 0.05m per point above 10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</si>
  <si>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</si>
  <si>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</si>
  <si>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</si>
  <si>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>Character Resource Sheet</t>
  </si>
  <si>
    <t>MONEY</t>
  </si>
  <si>
    <t>ITEMS</t>
  </si>
  <si>
    <t>How much?</t>
  </si>
  <si>
    <t>Stored where?</t>
  </si>
  <si>
    <t>Secured how?</t>
  </si>
  <si>
    <t>EQUIPMENT</t>
  </si>
  <si>
    <t>What?</t>
  </si>
  <si>
    <t>Where?</t>
  </si>
  <si>
    <t>Effects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</si>
</sst>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8"/>
      <color indexed="9"/>
      <name val="Arial"/>
      <family val="2"/>
    </font>
    <font>
      <sz val="8"/>
      <color indexed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0" fillId="0" borderId="27" xfId="0" applyFont="1" applyFill="1" applyBorder="1" applyAlignment="1">
      <alignment horizontal="center"/>
    </xf>
    <xf numFmtId="0" fontId="30" fillId="0" borderId="0" xfId="0" applyFont="1"/>
    <xf numFmtId="0" fontId="31" fillId="0" borderId="0" xfId="0" applyFont="1"/>
    <xf numFmtId="0" fontId="0" fillId="0" borderId="0" xfId="0" applyAlignment="1" applyProtection="1">
      <alignment horizontal="left"/>
      <protection locked="0"/>
    </xf>
    <xf numFmtId="0" fontId="24" fillId="0" borderId="0" xfId="0" applyFont="1"/>
    <xf numFmtId="2" fontId="25" fillId="0" borderId="26" xfId="0" applyNumberFormat="1" applyFont="1" applyFill="1" applyBorder="1" applyAlignment="1">
      <alignment horizontal="center"/>
    </xf>
    <xf numFmtId="1" fontId="25" fillId="0" borderId="27" xfId="0" applyNumberFormat="1" applyFont="1" applyFill="1" applyBorder="1" applyAlignment="1">
      <alignment horizontal="center"/>
    </xf>
    <xf numFmtId="1" fontId="25" fillId="0" borderId="0" xfId="0" applyNumberFormat="1" applyFont="1"/>
    <xf numFmtId="0" fontId="25" fillId="0" borderId="28" xfId="0" applyFont="1" applyFill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4" borderId="19" xfId="0" applyFont="1" applyFill="1" applyBorder="1" applyAlignment="1">
      <alignment horizontal="center"/>
    </xf>
    <xf numFmtId="0" fontId="25" fillId="4" borderId="20" xfId="0" applyFont="1" applyFill="1" applyBorder="1" applyAlignment="1">
      <alignment horizontal="center"/>
    </xf>
    <xf numFmtId="166" fontId="25" fillId="4" borderId="19" xfId="0" applyNumberFormat="1" applyFont="1" applyFill="1" applyBorder="1" applyAlignment="1">
      <alignment horizontal="center"/>
    </xf>
    <xf numFmtId="166" fontId="25" fillId="4" borderId="30" xfId="0" applyNumberFormat="1" applyFont="1" applyFill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25" fillId="4" borderId="29" xfId="0" applyFont="1" applyFill="1" applyBorder="1" applyAlignment="1">
      <alignment horizontal="center"/>
    </xf>
    <xf numFmtId="166" fontId="25" fillId="4" borderId="34" xfId="0" applyNumberFormat="1" applyFont="1" applyFill="1" applyBorder="1" applyAlignment="1">
      <alignment horizontal="center"/>
    </xf>
    <xf numFmtId="166" fontId="25" fillId="4" borderId="33" xfId="0" applyNumberFormat="1" applyFont="1" applyFill="1" applyBorder="1" applyAlignment="1">
      <alignment horizontal="center"/>
    </xf>
    <xf numFmtId="0" fontId="25" fillId="4" borderId="31" xfId="0" applyFont="1" applyFill="1" applyBorder="1" applyAlignment="1">
      <alignment horizontal="center"/>
    </xf>
    <xf numFmtId="0" fontId="25" fillId="4" borderId="32" xfId="0" applyFont="1" applyFill="1" applyBorder="1" applyAlignment="1">
      <alignment horizontal="center"/>
    </xf>
    <xf numFmtId="166" fontId="25" fillId="4" borderId="31" xfId="0" applyNumberFormat="1" applyFont="1" applyFill="1" applyBorder="1" applyAlignment="1">
      <alignment horizontal="center"/>
    </xf>
    <xf numFmtId="166" fontId="25" fillId="4" borderId="35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6" fontId="25" fillId="4" borderId="20" xfId="0" applyNumberFormat="1" applyFont="1" applyFill="1" applyBorder="1" applyAlignment="1">
      <alignment horizontal="center"/>
    </xf>
    <xf numFmtId="166" fontId="25" fillId="4" borderId="36" xfId="0" applyNumberFormat="1" applyFont="1" applyFill="1" applyBorder="1" applyAlignment="1">
      <alignment horizontal="center"/>
    </xf>
    <xf numFmtId="0" fontId="25" fillId="4" borderId="36" xfId="0" quotePrefix="1" applyFont="1" applyFill="1" applyBorder="1"/>
    <xf numFmtId="0" fontId="25" fillId="4" borderId="36" xfId="0" applyFont="1" applyFill="1" applyBorder="1"/>
    <xf numFmtId="0" fontId="25" fillId="4" borderId="30" xfId="0" applyFont="1" applyFill="1" applyBorder="1"/>
    <xf numFmtId="166" fontId="25" fillId="4" borderId="29" xfId="0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quotePrefix="1" applyFont="1" applyFill="1" applyBorder="1"/>
    <xf numFmtId="0" fontId="25" fillId="4" borderId="0" xfId="0" applyFont="1" applyFill="1" applyBorder="1"/>
    <xf numFmtId="0" fontId="25" fillId="4" borderId="33" xfId="0" applyFont="1" applyFill="1" applyBorder="1"/>
    <xf numFmtId="166" fontId="25" fillId="4" borderId="32" xfId="0" applyNumberFormat="1" applyFont="1" applyFill="1" applyBorder="1" applyAlignment="1">
      <alignment horizontal="center"/>
    </xf>
    <xf numFmtId="166" fontId="25" fillId="4" borderId="37" xfId="0" applyNumberFormat="1" applyFont="1" applyFill="1" applyBorder="1" applyAlignment="1">
      <alignment horizontal="center"/>
    </xf>
    <xf numFmtId="0" fontId="25" fillId="4" borderId="38" xfId="0" quotePrefix="1" applyFont="1" applyFill="1" applyBorder="1"/>
    <xf numFmtId="0" fontId="25" fillId="4" borderId="37" xfId="0" applyFont="1" applyFill="1" applyBorder="1"/>
    <xf numFmtId="0" fontId="25" fillId="4" borderId="35" xfId="0" applyFont="1" applyFill="1" applyBorder="1"/>
    <xf numFmtId="0" fontId="11" fillId="0" borderId="0" xfId="0" applyFont="1"/>
    <xf numFmtId="0" fontId="25" fillId="4" borderId="17" xfId="0" applyFont="1" applyFill="1" applyBorder="1"/>
    <xf numFmtId="0" fontId="6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15" fillId="9" borderId="0" xfId="0" applyNumberFormat="1" applyFont="1" applyFill="1" applyBorder="1" applyAlignment="1" applyProtection="1">
      <alignment horizontal="center" vertical="center"/>
      <protection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AR69"/>
  <sheetViews>
    <sheetView tabSelected="1" topLeftCell="A38" zoomScaleNormal="70" zoomScaleSheetLayoutView="70" zoomScalePageLayoutView="70" workbookViewId="0">
      <selection activeCell="AG48" sqref="AG48"/>
    </sheetView>
  </sheetViews>
  <sheetFormatPr defaultColWidth="8.85546875"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42578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1</v>
      </c>
      <c r="D1" s="7" t="s">
        <v>2</v>
      </c>
      <c r="E1" s="150"/>
      <c r="AG1" s="9" t="s">
        <v>3</v>
      </c>
      <c r="AK1" s="7" t="s">
        <v>4</v>
      </c>
      <c r="AL1" s="10">
        <v>5.3</v>
      </c>
    </row>
    <row r="2" spans="1:41" s="19" customFormat="1" ht="51">
      <c r="A2" s="11" t="s">
        <v>5</v>
      </c>
      <c r="B2" s="12" t="s">
        <v>6</v>
      </c>
      <c r="C2" s="11" t="s">
        <v>7</v>
      </c>
      <c r="D2" s="13" t="s">
        <v>8</v>
      </c>
      <c r="E2" s="12" t="s">
        <v>9</v>
      </c>
      <c r="F2" s="14" t="s">
        <v>10</v>
      </c>
      <c r="G2" s="14" t="s">
        <v>11</v>
      </c>
      <c r="H2" s="14" t="s">
        <v>12</v>
      </c>
      <c r="I2" s="14" t="s">
        <v>13</v>
      </c>
      <c r="J2" s="15" t="s">
        <v>14</v>
      </c>
      <c r="K2" s="15" t="s">
        <v>15</v>
      </c>
      <c r="L2" s="16" t="s">
        <v>16</v>
      </c>
      <c r="M2" s="16" t="s">
        <v>17</v>
      </c>
      <c r="N2" s="16" t="s">
        <v>18</v>
      </c>
      <c r="O2" s="16" t="s">
        <v>19</v>
      </c>
      <c r="P2" s="16" t="s">
        <v>20</v>
      </c>
      <c r="Q2" s="16" t="s">
        <v>21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/>
      <c r="Z2" s="17"/>
      <c r="AA2" s="16"/>
      <c r="AB2" s="17"/>
      <c r="AC2" s="17"/>
      <c r="AD2" s="18"/>
      <c r="AE2" s="18" t="s">
        <v>29</v>
      </c>
      <c r="AF2" s="12"/>
      <c r="AG2" s="11" t="s">
        <v>30</v>
      </c>
      <c r="AH2" s="11" t="s">
        <v>31</v>
      </c>
      <c r="AI2" s="12" t="s">
        <v>32</v>
      </c>
      <c r="AJ2" s="12" t="s">
        <v>33</v>
      </c>
      <c r="AK2" s="13" t="s">
        <v>34</v>
      </c>
      <c r="AL2" s="13" t="s">
        <v>35</v>
      </c>
      <c r="AM2" s="12" t="s">
        <v>36</v>
      </c>
    </row>
    <row r="3" spans="1:41" ht="12.75" customHeight="1">
      <c r="A3" s="3" t="s">
        <v>37</v>
      </c>
      <c r="B3" s="20">
        <f t="shared" ref="B3:B52" si="0">IF(A3="",0,5)</f>
        <v>5</v>
      </c>
      <c r="C3" s="107" t="s">
        <v>38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39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2, Craft ( Tools ) 0, Craft ( B ) 0, Craft ( C ) 0, Craft ( D ) 0, Deception 9, Diplomacy 9, Disguise 7, Escape Artist* 0, Forgery 2, Handle Animal  7, Heal 1, Perception 5, Perform 14, Ride 2, Search 4, Sense Motive 5, Stealth* 7, Swim 2, Urban Lore 4, Use Rope 2, Wilderness Lore 5, </v>
      </c>
      <c r="AF3" s="27"/>
      <c r="AG3" s="3" t="s">
        <v>40</v>
      </c>
      <c r="AH3" s="22">
        <v>7</v>
      </c>
      <c r="AI3" s="20">
        <f>AH3*2</f>
        <v>14</v>
      </c>
      <c r="AJ3" s="20">
        <f t="shared" ref="AJ3:AJ14" si="14">IF(AG3="",0,5)</f>
        <v>5</v>
      </c>
      <c r="AK3" s="10" t="s">
        <v>41</v>
      </c>
      <c r="AM3" s="28"/>
    </row>
    <row r="4" spans="1:41" ht="12.75" customHeight="1">
      <c r="A4" s="3" t="s">
        <v>42</v>
      </c>
      <c r="B4" s="20">
        <f t="shared" si="0"/>
        <v>5</v>
      </c>
      <c r="C4" s="106" t="s">
        <v>43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44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2</v>
      </c>
      <c r="V4" s="26" t="str">
        <f t="shared" si="10"/>
        <v>STR</v>
      </c>
      <c r="W4" s="25">
        <f t="shared" si="11"/>
        <v>0</v>
      </c>
      <c r="X4" s="26">
        <f t="shared" si="12"/>
        <v>2</v>
      </c>
      <c r="Y4" s="26" t="str">
        <f t="shared" ref="Y4:Y35" si="17">IF(ISERROR(T4),"",T4)</f>
        <v>Climb/Jump*</v>
      </c>
      <c r="Z4" s="25">
        <f t="shared" ref="Z4:Z48" si="18">IF(ISERROR(U4),"",U4)</f>
        <v>2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2</v>
      </c>
      <c r="AD4" s="25" t="str">
        <f t="shared" si="13"/>
        <v xml:space="preserve">Climb/Jump* 2, </v>
      </c>
      <c r="AE4" s="203"/>
      <c r="AF4" s="27"/>
      <c r="AG4" s="1" t="s">
        <v>45</v>
      </c>
      <c r="AH4" s="4">
        <v>7</v>
      </c>
      <c r="AI4" s="20">
        <f t="shared" ref="AI4:AI16" si="22">AH4*2</f>
        <v>14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>
      <c r="A5" s="1" t="s">
        <v>46</v>
      </c>
      <c r="B5" s="20">
        <f t="shared" si="0"/>
        <v>5</v>
      </c>
      <c r="C5" s="1" t="s">
        <v>47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44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0</v>
      </c>
      <c r="V5" s="26" t="str">
        <f t="shared" si="10"/>
        <v>INT</v>
      </c>
      <c r="W5" s="25">
        <f t="shared" si="11"/>
        <v>0</v>
      </c>
      <c r="X5" s="26">
        <f t="shared" si="12"/>
        <v>0</v>
      </c>
      <c r="Y5" s="26" t="str">
        <f t="shared" si="17"/>
        <v>Craft ( Tools )</v>
      </c>
      <c r="Z5" s="25">
        <f t="shared" si="18"/>
        <v>0</v>
      </c>
      <c r="AA5" s="26" t="str">
        <f t="shared" si="19"/>
        <v>INT</v>
      </c>
      <c r="AB5" s="25">
        <f t="shared" si="20"/>
        <v>0</v>
      </c>
      <c r="AC5" s="26">
        <f t="shared" si="21"/>
        <v>0</v>
      </c>
      <c r="AD5" s="25" t="str">
        <f t="shared" si="13"/>
        <v xml:space="preserve">Craft ( Tools ) 0, </v>
      </c>
      <c r="AE5" s="203"/>
      <c r="AF5" s="27"/>
      <c r="AG5" s="1" t="s">
        <v>48</v>
      </c>
      <c r="AH5" s="4">
        <v>3</v>
      </c>
      <c r="AI5" s="20">
        <f t="shared" si="22"/>
        <v>6</v>
      </c>
      <c r="AJ5" s="20">
        <f t="shared" si="14"/>
        <v>5</v>
      </c>
      <c r="AM5" s="28"/>
    </row>
    <row r="6" spans="1:41" ht="12.75" customHeight="1">
      <c r="A6" s="1" t="s">
        <v>49</v>
      </c>
      <c r="B6" s="20">
        <f t="shared" si="0"/>
        <v>5</v>
      </c>
      <c r="C6" s="107" t="s">
        <v>50</v>
      </c>
      <c r="D6" s="22">
        <v>2</v>
      </c>
      <c r="E6" s="20">
        <f>IF(G6=1,IF(D6&gt;0,(D6*1)+5,0),D6*1)</f>
        <v>2</v>
      </c>
      <c r="F6" s="23">
        <f>D6</f>
        <v>2</v>
      </c>
      <c r="G6" s="23"/>
      <c r="H6" s="23">
        <f>'Character Sheet'!CS42</f>
        <v>0</v>
      </c>
      <c r="I6" s="23" t="s">
        <v>51</v>
      </c>
      <c r="J6" s="24">
        <f t="shared" si="15"/>
        <v>0</v>
      </c>
      <c r="K6" s="25">
        <f t="shared" si="1"/>
        <v>2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0</v>
      </c>
      <c r="R6" s="26">
        <f t="shared" si="7"/>
        <v>2</v>
      </c>
      <c r="S6" s="26">
        <v>4</v>
      </c>
      <c r="T6" s="26" t="str">
        <f t="shared" si="8"/>
        <v>Craft ( B )</v>
      </c>
      <c r="U6" s="25">
        <f t="shared" si="9"/>
        <v>0</v>
      </c>
      <c r="V6" s="26" t="str">
        <f t="shared" si="10"/>
        <v>INT</v>
      </c>
      <c r="W6" s="25">
        <f t="shared" si="11"/>
        <v>0</v>
      </c>
      <c r="X6" s="26">
        <f t="shared" si="12"/>
        <v>0</v>
      </c>
      <c r="Y6" s="26" t="str">
        <f t="shared" si="17"/>
        <v>Craft ( B )</v>
      </c>
      <c r="Z6" s="25">
        <f t="shared" si="18"/>
        <v>0</v>
      </c>
      <c r="AA6" s="26" t="str">
        <f t="shared" si="19"/>
        <v>INT</v>
      </c>
      <c r="AB6" s="25">
        <f t="shared" si="20"/>
        <v>0</v>
      </c>
      <c r="AC6" s="26">
        <f t="shared" si="21"/>
        <v>0</v>
      </c>
      <c r="AD6" s="25" t="str">
        <f t="shared" si="13"/>
        <v xml:space="preserve">Craft ( B ) 0,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52</v>
      </c>
      <c r="AM6" s="28"/>
    </row>
    <row r="7" spans="1:41" ht="12.75" customHeight="1">
      <c r="A7" t="s">
        <v>53</v>
      </c>
      <c r="B7" s="20">
        <f t="shared" si="0"/>
        <v>5</v>
      </c>
      <c r="C7" s="21" t="s">
        <v>54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44</v>
      </c>
      <c r="J7" s="24">
        <f t="shared" si="15"/>
        <v>0</v>
      </c>
      <c r="K7" s="25">
        <f t="shared" si="1"/>
        <v>0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0</v>
      </c>
      <c r="P7" s="26" t="str">
        <f t="shared" si="5"/>
        <v>INT</v>
      </c>
      <c r="Q7" s="25">
        <f t="shared" si="6"/>
        <v>0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203"/>
      <c r="AF7" s="27"/>
      <c r="AI7" s="20">
        <f t="shared" si="22"/>
        <v>0</v>
      </c>
      <c r="AJ7" s="20">
        <f t="shared" si="14"/>
        <v>0</v>
      </c>
      <c r="AK7" s="4">
        <v>2</v>
      </c>
      <c r="AM7" s="28">
        <f>AK7*5</f>
        <v>10</v>
      </c>
    </row>
    <row r="8" spans="1:41" ht="12.75" customHeight="1">
      <c r="A8" s="3" t="s">
        <v>55</v>
      </c>
      <c r="B8" s="20">
        <f t="shared" si="0"/>
        <v>5</v>
      </c>
      <c r="C8" s="21" t="s">
        <v>56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44</v>
      </c>
      <c r="J8" s="24">
        <f t="shared" si="15"/>
        <v>0</v>
      </c>
      <c r="K8" s="25">
        <f t="shared" si="1"/>
        <v>0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 t="s">
        <v>57</v>
      </c>
      <c r="B9" s="20">
        <f t="shared" si="0"/>
        <v>5</v>
      </c>
      <c r="C9" s="21" t="s">
        <v>58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44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9</v>
      </c>
      <c r="V9" s="26" t="str">
        <f t="shared" si="10"/>
        <v>CHA</v>
      </c>
      <c r="W9" s="25">
        <f t="shared" si="11"/>
        <v>4</v>
      </c>
      <c r="X9" s="26">
        <f t="shared" si="12"/>
        <v>5</v>
      </c>
      <c r="Y9" s="26" t="str">
        <f t="shared" si="17"/>
        <v>Deception</v>
      </c>
      <c r="Z9" s="25">
        <f t="shared" si="18"/>
        <v>9</v>
      </c>
      <c r="AA9" s="26" t="str">
        <f t="shared" si="19"/>
        <v>CHA</v>
      </c>
      <c r="AB9" s="25">
        <f t="shared" si="20"/>
        <v>4</v>
      </c>
      <c r="AC9" s="26">
        <f t="shared" si="21"/>
        <v>5</v>
      </c>
      <c r="AD9" s="25" t="str">
        <f t="shared" si="13"/>
        <v xml:space="preserve">Deception 9,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59</v>
      </c>
      <c r="AM9" s="28"/>
    </row>
    <row r="10" spans="1:41" ht="12.75" customHeight="1">
      <c r="A10" s="1" t="s">
        <v>60</v>
      </c>
      <c r="B10" s="20">
        <f t="shared" si="0"/>
        <v>5</v>
      </c>
      <c r="C10" s="21" t="s">
        <v>61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44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9</v>
      </c>
      <c r="V10" s="26" t="str">
        <f t="shared" si="10"/>
        <v>CHA</v>
      </c>
      <c r="W10" s="25">
        <f t="shared" si="11"/>
        <v>4</v>
      </c>
      <c r="X10" s="26">
        <f t="shared" si="12"/>
        <v>5</v>
      </c>
      <c r="Y10" s="26" t="str">
        <f t="shared" si="17"/>
        <v>Diplomacy</v>
      </c>
      <c r="Z10" s="25">
        <f t="shared" si="18"/>
        <v>9</v>
      </c>
      <c r="AA10" s="26" t="str">
        <f t="shared" si="19"/>
        <v>CHA</v>
      </c>
      <c r="AB10" s="25">
        <f t="shared" si="20"/>
        <v>4</v>
      </c>
      <c r="AC10" s="26">
        <f t="shared" si="21"/>
        <v>5</v>
      </c>
      <c r="AD10" s="25" t="str">
        <f t="shared" si="13"/>
        <v xml:space="preserve">Diplomacy 9,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>
      <c r="A11" s="1" t="s">
        <v>62</v>
      </c>
      <c r="B11" s="20">
        <f t="shared" si="0"/>
        <v>5</v>
      </c>
      <c r="C11" s="1" t="s">
        <v>63</v>
      </c>
      <c r="D11" s="22">
        <v>5</v>
      </c>
      <c r="E11" s="20">
        <f t="shared" si="23"/>
        <v>5</v>
      </c>
      <c r="F11" s="23">
        <f t="shared" si="24"/>
        <v>5</v>
      </c>
      <c r="G11" s="23"/>
      <c r="H11" s="23">
        <f>'Character Sheet'!CS49</f>
        <v>0</v>
      </c>
      <c r="I11" s="23" t="s">
        <v>64</v>
      </c>
      <c r="J11" s="24">
        <f t="shared" si="15"/>
        <v>4</v>
      </c>
      <c r="K11" s="25">
        <f t="shared" si="1"/>
        <v>9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9</v>
      </c>
      <c r="P11" s="26" t="str">
        <f t="shared" si="5"/>
        <v>CHA</v>
      </c>
      <c r="Q11" s="25">
        <f t="shared" si="6"/>
        <v>4</v>
      </c>
      <c r="R11" s="26">
        <f t="shared" si="7"/>
        <v>5</v>
      </c>
      <c r="S11" s="26">
        <v>9</v>
      </c>
      <c r="T11" s="26" t="str">
        <f t="shared" si="8"/>
        <v>Disguise</v>
      </c>
      <c r="U11" s="25">
        <f t="shared" si="9"/>
        <v>7</v>
      </c>
      <c r="V11" s="26" t="str">
        <f t="shared" si="10"/>
        <v>CHA</v>
      </c>
      <c r="W11" s="25">
        <f t="shared" si="11"/>
        <v>4</v>
      </c>
      <c r="X11" s="26">
        <f t="shared" si="12"/>
        <v>3</v>
      </c>
      <c r="Y11" s="26" t="str">
        <f t="shared" si="17"/>
        <v>Disguise</v>
      </c>
      <c r="Z11" s="25">
        <f t="shared" si="18"/>
        <v>7</v>
      </c>
      <c r="AA11" s="26" t="str">
        <f t="shared" si="19"/>
        <v>CHA</v>
      </c>
      <c r="AB11" s="25">
        <f t="shared" si="20"/>
        <v>4</v>
      </c>
      <c r="AC11" s="26">
        <f t="shared" si="21"/>
        <v>3</v>
      </c>
      <c r="AD11" s="25" t="str">
        <f t="shared" si="13"/>
        <v xml:space="preserve">Disguise 7,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A12" s="1" t="s">
        <v>62</v>
      </c>
      <c r="B12" s="20">
        <f t="shared" si="0"/>
        <v>5</v>
      </c>
      <c r="C12" s="108" t="s">
        <v>65</v>
      </c>
      <c r="D12" s="4">
        <v>5</v>
      </c>
      <c r="E12" s="20">
        <f t="shared" si="23"/>
        <v>5</v>
      </c>
      <c r="F12" s="23">
        <f t="shared" si="24"/>
        <v>5</v>
      </c>
      <c r="G12" s="23"/>
      <c r="H12" s="23">
        <f>'Character Sheet'!CS75</f>
        <v>0</v>
      </c>
      <c r="I12" s="23" t="s">
        <v>64</v>
      </c>
      <c r="J12" s="24">
        <f t="shared" si="15"/>
        <v>4</v>
      </c>
      <c r="K12" s="25">
        <f t="shared" si="1"/>
        <v>9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9</v>
      </c>
      <c r="P12" s="26" t="str">
        <f t="shared" si="5"/>
        <v>CHA</v>
      </c>
      <c r="Q12" s="25">
        <f t="shared" si="6"/>
        <v>4</v>
      </c>
      <c r="R12" s="26">
        <f t="shared" si="7"/>
        <v>5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8" t="s">
        <v>66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44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0</v>
      </c>
      <c r="X13" s="26">
        <f t="shared" si="12"/>
        <v>2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0</v>
      </c>
      <c r="AC13" s="26">
        <f t="shared" si="21"/>
        <v>2</v>
      </c>
      <c r="AD13" s="25" t="str">
        <f t="shared" si="13"/>
        <v xml:space="preserve">Forgery 2,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A14" s="1" t="s">
        <v>67</v>
      </c>
      <c r="B14" s="20">
        <f t="shared" si="0"/>
        <v>5</v>
      </c>
      <c r="C14" s="1" t="s">
        <v>68</v>
      </c>
      <c r="D14" s="22">
        <v>3</v>
      </c>
      <c r="E14" s="20">
        <f t="shared" si="23"/>
        <v>3</v>
      </c>
      <c r="F14" s="23">
        <f t="shared" si="24"/>
        <v>3</v>
      </c>
      <c r="G14" s="23"/>
      <c r="H14" s="23">
        <f>'Character Sheet'!CS57</f>
        <v>0</v>
      </c>
      <c r="I14" s="23" t="s">
        <v>64</v>
      </c>
      <c r="J14" s="24">
        <f t="shared" si="15"/>
        <v>4</v>
      </c>
      <c r="K14" s="25">
        <f t="shared" si="1"/>
        <v>7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7</v>
      </c>
      <c r="P14" s="26" t="str">
        <f t="shared" si="5"/>
        <v>CHA</v>
      </c>
      <c r="Q14" s="25">
        <f t="shared" si="6"/>
        <v>4</v>
      </c>
      <c r="R14" s="26">
        <f t="shared" si="7"/>
        <v>3</v>
      </c>
      <c r="S14" s="26">
        <v>12</v>
      </c>
      <c r="T14" s="26" t="str">
        <f t="shared" si="8"/>
        <v xml:space="preserve">Handle Animal </v>
      </c>
      <c r="U14" s="25">
        <f t="shared" si="9"/>
        <v>7</v>
      </c>
      <c r="V14" s="26" t="str">
        <f t="shared" si="10"/>
        <v>CHA</v>
      </c>
      <c r="W14" s="25">
        <f t="shared" si="11"/>
        <v>4</v>
      </c>
      <c r="X14" s="26">
        <f t="shared" si="12"/>
        <v>3</v>
      </c>
      <c r="Y14" s="26" t="str">
        <f t="shared" si="17"/>
        <v xml:space="preserve">Handle Animal </v>
      </c>
      <c r="Z14" s="25">
        <f t="shared" si="18"/>
        <v>7</v>
      </c>
      <c r="AA14" s="26" t="str">
        <f t="shared" si="19"/>
        <v>CHA</v>
      </c>
      <c r="AB14" s="25">
        <f t="shared" si="20"/>
        <v>4</v>
      </c>
      <c r="AC14" s="26">
        <f t="shared" si="21"/>
        <v>3</v>
      </c>
      <c r="AD14" s="25" t="str">
        <f t="shared" si="13"/>
        <v xml:space="preserve">Handle Animal  7,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A15" s="1" t="s">
        <v>69</v>
      </c>
      <c r="B15" s="20">
        <f t="shared" si="0"/>
        <v>5</v>
      </c>
      <c r="C15" s="107" t="s">
        <v>70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39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Heal</v>
      </c>
      <c r="U15" s="25">
        <f t="shared" si="9"/>
        <v>1</v>
      </c>
      <c r="V15" s="26" t="str">
        <f t="shared" si="10"/>
        <v>WIS</v>
      </c>
      <c r="W15" s="25">
        <f t="shared" si="11"/>
        <v>1</v>
      </c>
      <c r="X15" s="26">
        <f t="shared" si="12"/>
        <v>0</v>
      </c>
      <c r="Y15" s="26" t="str">
        <f t="shared" si="17"/>
        <v>Heal</v>
      </c>
      <c r="Z15" s="25">
        <f t="shared" si="18"/>
        <v>1</v>
      </c>
      <c r="AA15" s="26" t="str">
        <f t="shared" si="19"/>
        <v>WIS</v>
      </c>
      <c r="AB15" s="25">
        <f t="shared" si="20"/>
        <v>1</v>
      </c>
      <c r="AC15" s="26">
        <f t="shared" si="21"/>
        <v>0</v>
      </c>
      <c r="AD15" s="25" t="str">
        <f t="shared" si="13"/>
        <v xml:space="preserve">Heal 1,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71</v>
      </c>
      <c r="D16" s="4">
        <v>2</v>
      </c>
      <c r="E16" s="20">
        <f t="shared" si="23"/>
        <v>2</v>
      </c>
      <c r="F16" s="23">
        <f t="shared" si="24"/>
        <v>2</v>
      </c>
      <c r="G16" s="23"/>
      <c r="H16" s="23">
        <f>'Character Sheet'!CS71</f>
        <v>0</v>
      </c>
      <c r="I16" s="23" t="s">
        <v>44</v>
      </c>
      <c r="J16" s="24">
        <f t="shared" si="15"/>
        <v>0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0</v>
      </c>
      <c r="R16" s="26">
        <f t="shared" si="7"/>
        <v>2</v>
      </c>
      <c r="S16" s="26">
        <v>14</v>
      </c>
      <c r="T16" s="26" t="str">
        <f t="shared" si="8"/>
        <v>Perception</v>
      </c>
      <c r="U16" s="25">
        <f t="shared" si="9"/>
        <v>5</v>
      </c>
      <c r="V16" s="26" t="str">
        <f t="shared" si="10"/>
        <v>WIS</v>
      </c>
      <c r="W16" s="25">
        <f t="shared" si="11"/>
        <v>1</v>
      </c>
      <c r="X16" s="26">
        <f t="shared" si="12"/>
        <v>4</v>
      </c>
      <c r="Y16" s="26" t="str">
        <f t="shared" si="17"/>
        <v>Perception</v>
      </c>
      <c r="Z16" s="25">
        <f t="shared" si="18"/>
        <v>5</v>
      </c>
      <c r="AA16" s="26" t="str">
        <f t="shared" si="19"/>
        <v>WIS</v>
      </c>
      <c r="AB16" s="25">
        <f t="shared" si="20"/>
        <v>1</v>
      </c>
      <c r="AC16" s="26">
        <f t="shared" si="21"/>
        <v>4</v>
      </c>
      <c r="AD16" s="25" t="str">
        <f t="shared" si="13"/>
        <v xml:space="preserve">Perception 5, </v>
      </c>
      <c r="AE16" s="31"/>
      <c r="AI16" s="20">
        <f t="shared" si="22"/>
        <v>0</v>
      </c>
      <c r="AJ16" s="20">
        <f>IF(AG16="",0,5)</f>
        <v>0</v>
      </c>
      <c r="AK16" s="32" t="s">
        <v>72</v>
      </c>
      <c r="AL16" s="10" t="s">
        <v>73</v>
      </c>
      <c r="AM16" s="33" t="s">
        <v>74</v>
      </c>
      <c r="AN16" t="s">
        <v>75</v>
      </c>
      <c r="AO16" t="s">
        <v>76</v>
      </c>
    </row>
    <row r="17" spans="2:44" ht="12.75" customHeight="1">
      <c r="B17" s="20">
        <f t="shared" si="0"/>
        <v>0</v>
      </c>
      <c r="C17" s="21" t="s">
        <v>77</v>
      </c>
      <c r="D17" s="22">
        <v>3</v>
      </c>
      <c r="E17" s="20">
        <f t="shared" si="23"/>
        <v>8</v>
      </c>
      <c r="F17" s="23">
        <f t="shared" si="24"/>
        <v>3</v>
      </c>
      <c r="G17" s="23">
        <v>1</v>
      </c>
      <c r="H17" s="23">
        <f>'Character Sheet'!CS65</f>
        <v>0</v>
      </c>
      <c r="I17" s="23" t="s">
        <v>64</v>
      </c>
      <c r="J17" s="24">
        <f t="shared" si="15"/>
        <v>4</v>
      </c>
      <c r="K17" s="25">
        <f t="shared" si="1"/>
        <v>7</v>
      </c>
      <c r="L17" s="26">
        <f t="shared" si="16"/>
        <v>12</v>
      </c>
      <c r="M17" s="26">
        <f t="shared" si="2"/>
        <v>12</v>
      </c>
      <c r="N17" s="26" t="str">
        <f t="shared" si="3"/>
        <v xml:space="preserve">Handle Animal </v>
      </c>
      <c r="O17" s="25">
        <f t="shared" si="4"/>
        <v>7</v>
      </c>
      <c r="P17" s="26" t="str">
        <f t="shared" si="5"/>
        <v>CHA</v>
      </c>
      <c r="Q17" s="25">
        <f t="shared" si="6"/>
        <v>4</v>
      </c>
      <c r="R17" s="26">
        <f t="shared" si="7"/>
        <v>3</v>
      </c>
      <c r="S17" s="26">
        <v>15</v>
      </c>
      <c r="T17" s="26" t="str">
        <f t="shared" si="8"/>
        <v>Perform</v>
      </c>
      <c r="U17" s="25">
        <f t="shared" si="9"/>
        <v>14</v>
      </c>
      <c r="V17" s="26" t="str">
        <f t="shared" si="10"/>
        <v>CHA</v>
      </c>
      <c r="W17" s="25">
        <f t="shared" si="11"/>
        <v>4</v>
      </c>
      <c r="X17" s="26">
        <f t="shared" si="12"/>
        <v>10</v>
      </c>
      <c r="Y17" s="26" t="str">
        <f t="shared" si="17"/>
        <v>Perform</v>
      </c>
      <c r="Z17" s="25">
        <f t="shared" si="18"/>
        <v>14</v>
      </c>
      <c r="AA17" s="26" t="str">
        <f t="shared" si="19"/>
        <v>CHA</v>
      </c>
      <c r="AB17" s="25">
        <f t="shared" si="20"/>
        <v>4</v>
      </c>
      <c r="AC17" s="26">
        <f t="shared" si="21"/>
        <v>10</v>
      </c>
      <c r="AD17" s="25" t="str">
        <f t="shared" si="13"/>
        <v xml:space="preserve">Perform 14, </v>
      </c>
      <c r="AE17" s="31"/>
      <c r="AF17" s="27"/>
      <c r="AG17" s="10" t="s">
        <v>78</v>
      </c>
      <c r="AH17" s="10" t="s">
        <v>79</v>
      </c>
      <c r="AI17" s="20"/>
      <c r="AJ17" s="20"/>
      <c r="AK17" s="34" t="s">
        <v>51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80</v>
      </c>
      <c r="AR17" t="s">
        <v>81</v>
      </c>
    </row>
    <row r="18" spans="2:44" ht="12.75" customHeight="1">
      <c r="B18" s="20">
        <f t="shared" si="0"/>
        <v>0</v>
      </c>
      <c r="C18" s="3" t="s">
        <v>82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83</v>
      </c>
      <c r="J18" s="24">
        <f t="shared" si="15"/>
        <v>1</v>
      </c>
      <c r="K18" s="25">
        <f t="shared" si="1"/>
        <v>1</v>
      </c>
      <c r="L18" s="26">
        <f t="shared" si="16"/>
        <v>13</v>
      </c>
      <c r="M18" s="26">
        <f t="shared" si="2"/>
        <v>13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Ride</v>
      </c>
      <c r="U18" s="25">
        <f t="shared" si="9"/>
        <v>2</v>
      </c>
      <c r="V18" s="26" t="str">
        <f t="shared" si="10"/>
        <v>DEX</v>
      </c>
      <c r="W18" s="25">
        <f t="shared" si="11"/>
        <v>0</v>
      </c>
      <c r="X18" s="26">
        <f t="shared" si="12"/>
        <v>2</v>
      </c>
      <c r="Y18" s="26" t="str">
        <f t="shared" si="17"/>
        <v>Ride</v>
      </c>
      <c r="Z18" s="25">
        <f t="shared" si="18"/>
        <v>2</v>
      </c>
      <c r="AA18" s="26" t="str">
        <f t="shared" si="19"/>
        <v>DEX</v>
      </c>
      <c r="AB18" s="25">
        <f t="shared" si="20"/>
        <v>0</v>
      </c>
      <c r="AC18" s="26">
        <f t="shared" si="21"/>
        <v>2</v>
      </c>
      <c r="AD18" s="25" t="str">
        <f t="shared" si="13"/>
        <v xml:space="preserve">Ride 2, </v>
      </c>
      <c r="AE18" s="31"/>
      <c r="AF18" s="27">
        <v>1</v>
      </c>
      <c r="AG18" s="156" t="s">
        <v>84</v>
      </c>
      <c r="AI18" s="20"/>
      <c r="AJ18" s="20"/>
      <c r="AK18" s="34" t="s">
        <v>39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85</v>
      </c>
      <c r="AR18" t="s">
        <v>86</v>
      </c>
    </row>
    <row r="19" spans="2:44" ht="12.75" customHeight="1">
      <c r="B19" s="20">
        <f t="shared" si="0"/>
        <v>0</v>
      </c>
      <c r="C19" s="3" t="s">
        <v>87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44</v>
      </c>
      <c r="J19" s="24">
        <f>VLOOKUP(I19,$AK$17:$AM$23,3,FALSE)</f>
        <v>0</v>
      </c>
      <c r="K19" s="25">
        <f t="shared" si="1"/>
        <v>0</v>
      </c>
      <c r="L19" s="26">
        <f t="shared" si="16"/>
        <v>13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Search</v>
      </c>
      <c r="U19" s="25">
        <f t="shared" si="9"/>
        <v>4</v>
      </c>
      <c r="V19" s="26" t="str">
        <f t="shared" si="10"/>
        <v>INT</v>
      </c>
      <c r="W19" s="25">
        <f t="shared" si="11"/>
        <v>0</v>
      </c>
      <c r="X19" s="26">
        <f t="shared" si="12"/>
        <v>4</v>
      </c>
      <c r="Y19" s="26" t="str">
        <f t="shared" si="17"/>
        <v>Search</v>
      </c>
      <c r="Z19" s="25">
        <f t="shared" si="18"/>
        <v>4</v>
      </c>
      <c r="AA19" s="26" t="str">
        <f t="shared" si="19"/>
        <v>INT</v>
      </c>
      <c r="AB19" s="25">
        <f t="shared" si="20"/>
        <v>0</v>
      </c>
      <c r="AC19" s="26">
        <f t="shared" si="21"/>
        <v>4</v>
      </c>
      <c r="AD19" s="25" t="str">
        <f t="shared" si="13"/>
        <v xml:space="preserve">Search 4, </v>
      </c>
      <c r="AE19" s="31"/>
      <c r="AF19" s="27">
        <v>2</v>
      </c>
      <c r="AG19" s="156" t="s">
        <v>88</v>
      </c>
      <c r="AH19" s="4">
        <v>10</v>
      </c>
      <c r="AI19" s="20"/>
      <c r="AJ19" s="20"/>
      <c r="AK19" s="34" t="s">
        <v>89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8" t="s">
        <v>65</v>
      </c>
      <c r="AR19" s="108" t="s">
        <v>90</v>
      </c>
    </row>
    <row r="20" spans="2:44" ht="12.75" customHeight="1">
      <c r="B20" s="20">
        <f t="shared" si="0"/>
        <v>0</v>
      </c>
      <c r="C20" s="1" t="s">
        <v>91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44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13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Sense Motive</v>
      </c>
      <c r="U20" s="25">
        <f t="shared" si="9"/>
        <v>5</v>
      </c>
      <c r="V20" s="26" t="str">
        <f t="shared" si="10"/>
        <v>WIS</v>
      </c>
      <c r="W20" s="25">
        <f t="shared" si="11"/>
        <v>1</v>
      </c>
      <c r="X20" s="26">
        <f t="shared" si="12"/>
        <v>4</v>
      </c>
      <c r="Y20" s="26" t="str">
        <f t="shared" si="17"/>
        <v>Sense Motive</v>
      </c>
      <c r="Z20" s="25">
        <f t="shared" si="18"/>
        <v>5</v>
      </c>
      <c r="AA20" s="26" t="str">
        <f t="shared" si="19"/>
        <v>WIS</v>
      </c>
      <c r="AB20" s="25">
        <f t="shared" si="20"/>
        <v>1</v>
      </c>
      <c r="AC20" s="26">
        <f t="shared" si="21"/>
        <v>4</v>
      </c>
      <c r="AD20" s="25" t="str">
        <f t="shared" si="13"/>
        <v xml:space="preserve">Sense Motive 5, </v>
      </c>
      <c r="AE20" s="31"/>
      <c r="AF20" s="27">
        <v>3</v>
      </c>
      <c r="AG20" s="156" t="s">
        <v>92</v>
      </c>
      <c r="AH20" s="4">
        <v>15</v>
      </c>
      <c r="AI20" s="20"/>
      <c r="AJ20" s="20"/>
      <c r="AK20" s="34" t="s">
        <v>44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8" t="s">
        <v>66</v>
      </c>
      <c r="AR20" s="108" t="s">
        <v>93</v>
      </c>
    </row>
    <row r="21" spans="2:44" ht="12.75" customHeight="1">
      <c r="B21" s="20">
        <f t="shared" si="0"/>
        <v>0</v>
      </c>
      <c r="C21" s="1" t="s">
        <v>94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44</v>
      </c>
      <c r="J21" s="24">
        <f t="shared" si="26"/>
        <v>0</v>
      </c>
      <c r="K21" s="25">
        <f t="shared" si="1"/>
        <v>0</v>
      </c>
      <c r="L21" s="26">
        <f t="shared" si="16"/>
        <v>13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7</v>
      </c>
      <c r="V21" s="26" t="str">
        <f t="shared" si="10"/>
        <v>DEX</v>
      </c>
      <c r="W21" s="25">
        <f t="shared" si="11"/>
        <v>0</v>
      </c>
      <c r="X21" s="26">
        <f t="shared" si="12"/>
        <v>7</v>
      </c>
      <c r="Y21" s="26" t="str">
        <f t="shared" si="17"/>
        <v>Stealth*</v>
      </c>
      <c r="Z21" s="25">
        <f t="shared" si="18"/>
        <v>7</v>
      </c>
      <c r="AA21" s="26" t="str">
        <f t="shared" si="19"/>
        <v>DEX</v>
      </c>
      <c r="AB21" s="25">
        <f t="shared" si="20"/>
        <v>0</v>
      </c>
      <c r="AC21" s="26">
        <f t="shared" si="21"/>
        <v>7</v>
      </c>
      <c r="AD21" s="25" t="str">
        <f t="shared" si="13"/>
        <v xml:space="preserve">Stealth* 7, </v>
      </c>
      <c r="AE21" s="31"/>
      <c r="AF21" s="27">
        <v>4</v>
      </c>
      <c r="AG21" s="156" t="s">
        <v>95</v>
      </c>
      <c r="AH21" s="4">
        <v>5</v>
      </c>
      <c r="AI21" s="20"/>
      <c r="AJ21" s="20"/>
      <c r="AK21" s="34" t="s">
        <v>83</v>
      </c>
      <c r="AL21" s="4">
        <v>13</v>
      </c>
      <c r="AM21" s="28">
        <f>INT((WIS-10)/2)</f>
        <v>1</v>
      </c>
      <c r="AN21" s="38">
        <v>5</v>
      </c>
      <c r="AO21" s="39">
        <v>-3</v>
      </c>
      <c r="AP21" s="37">
        <f t="shared" si="25"/>
        <v>5</v>
      </c>
      <c r="AQ21" t="s">
        <v>96</v>
      </c>
      <c r="AR21" s="108" t="s">
        <v>97</v>
      </c>
    </row>
    <row r="22" spans="2:44" ht="12.75" customHeight="1">
      <c r="B22" s="20">
        <f t="shared" si="0"/>
        <v>0</v>
      </c>
      <c r="C22" s="1" t="s">
        <v>98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44</v>
      </c>
      <c r="J22" s="24">
        <f t="shared" si="26"/>
        <v>0</v>
      </c>
      <c r="K22" s="25">
        <f t="shared" si="1"/>
        <v>0</v>
      </c>
      <c r="L22" s="26">
        <f t="shared" si="16"/>
        <v>13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2</v>
      </c>
      <c r="V22" s="26" t="str">
        <f t="shared" si="10"/>
        <v>STR</v>
      </c>
      <c r="W22" s="25">
        <f t="shared" si="11"/>
        <v>0</v>
      </c>
      <c r="X22" s="26">
        <f t="shared" si="12"/>
        <v>2</v>
      </c>
      <c r="Y22" s="26" t="str">
        <f t="shared" si="17"/>
        <v>Swim</v>
      </c>
      <c r="Z22" s="25">
        <f t="shared" si="18"/>
        <v>2</v>
      </c>
      <c r="AA22" s="26" t="str">
        <f t="shared" si="19"/>
        <v>STR</v>
      </c>
      <c r="AB22" s="25">
        <f t="shared" si="20"/>
        <v>0</v>
      </c>
      <c r="AC22" s="26">
        <f t="shared" si="21"/>
        <v>2</v>
      </c>
      <c r="AD22" s="25" t="str">
        <f t="shared" si="13"/>
        <v xml:space="preserve">Swim 2, </v>
      </c>
      <c r="AE22" s="31"/>
      <c r="AF22" s="27">
        <v>5</v>
      </c>
      <c r="AG22" s="30"/>
      <c r="AH22" s="4">
        <v>100</v>
      </c>
      <c r="AI22" s="20"/>
      <c r="AJ22" s="20"/>
      <c r="AK22" s="34" t="s">
        <v>64</v>
      </c>
      <c r="AL22" s="4">
        <v>18</v>
      </c>
      <c r="AM22" s="28">
        <f>INT((CHA-10)/2)</f>
        <v>4</v>
      </c>
      <c r="AN22" s="38">
        <v>6</v>
      </c>
      <c r="AO22" s="39">
        <v>-2</v>
      </c>
      <c r="AP22" s="37">
        <f t="shared" si="25"/>
        <v>16</v>
      </c>
      <c r="AQ22" s="1" t="s">
        <v>99</v>
      </c>
      <c r="AR22" t="s">
        <v>100</v>
      </c>
    </row>
    <row r="23" spans="2:44" ht="12.75" customHeight="1">
      <c r="B23" s="20">
        <f t="shared" si="0"/>
        <v>0</v>
      </c>
      <c r="C23" s="1" t="s">
        <v>99</v>
      </c>
      <c r="D23" s="4">
        <v>4</v>
      </c>
      <c r="E23" s="20">
        <f t="shared" si="23"/>
        <v>4</v>
      </c>
      <c r="F23" s="23">
        <f t="shared" si="24"/>
        <v>4</v>
      </c>
      <c r="G23" s="23"/>
      <c r="H23" s="23">
        <f>'Character Sheet'!CS81</f>
        <v>0</v>
      </c>
      <c r="I23" s="23" t="s">
        <v>83</v>
      </c>
      <c r="J23" s="24">
        <f t="shared" si="26"/>
        <v>1</v>
      </c>
      <c r="K23" s="25">
        <f t="shared" si="1"/>
        <v>5</v>
      </c>
      <c r="L23" s="26">
        <f t="shared" si="16"/>
        <v>14</v>
      </c>
      <c r="M23" s="26">
        <f t="shared" si="2"/>
        <v>14</v>
      </c>
      <c r="N23" s="26" t="str">
        <f t="shared" si="3"/>
        <v>Perception</v>
      </c>
      <c r="O23" s="25">
        <f t="shared" si="4"/>
        <v>5</v>
      </c>
      <c r="P23" s="26" t="str">
        <f t="shared" si="5"/>
        <v>WIS</v>
      </c>
      <c r="Q23" s="25">
        <f t="shared" si="6"/>
        <v>1</v>
      </c>
      <c r="R23" s="26">
        <f t="shared" si="7"/>
        <v>4</v>
      </c>
      <c r="S23" s="26">
        <v>21</v>
      </c>
      <c r="T23" s="26" t="str">
        <f t="shared" si="8"/>
        <v>Urban Lore</v>
      </c>
      <c r="U23" s="25">
        <f t="shared" si="9"/>
        <v>4</v>
      </c>
      <c r="V23" s="26" t="str">
        <f t="shared" si="10"/>
        <v>INT</v>
      </c>
      <c r="W23" s="25">
        <f t="shared" si="11"/>
        <v>0</v>
      </c>
      <c r="X23" s="26">
        <f t="shared" si="12"/>
        <v>4</v>
      </c>
      <c r="Y23" s="26" t="str">
        <f t="shared" si="17"/>
        <v>Urban Lore</v>
      </c>
      <c r="Z23" s="25">
        <f t="shared" si="18"/>
        <v>4</v>
      </c>
      <c r="AA23" s="26" t="str">
        <f t="shared" si="19"/>
        <v>INT</v>
      </c>
      <c r="AB23" s="25">
        <f t="shared" si="20"/>
        <v>0</v>
      </c>
      <c r="AC23" s="26">
        <f t="shared" si="21"/>
        <v>4</v>
      </c>
      <c r="AD23" s="25" t="str">
        <f t="shared" si="13"/>
        <v xml:space="preserve">Urban Lore 4, </v>
      </c>
      <c r="AE23" s="31"/>
      <c r="AF23" s="27">
        <v>6</v>
      </c>
      <c r="AG23" s="30"/>
      <c r="AI23" s="20"/>
      <c r="AJ23" s="20"/>
      <c r="AK23" s="40" t="s">
        <v>101</v>
      </c>
      <c r="AL23" s="41"/>
      <c r="AM23" s="42">
        <v>0</v>
      </c>
      <c r="AN23" s="38">
        <v>7</v>
      </c>
      <c r="AO23" s="39">
        <v>-1</v>
      </c>
      <c r="AQ23" s="1" t="s">
        <v>102</v>
      </c>
      <c r="AR23" t="s">
        <v>103</v>
      </c>
    </row>
    <row r="24" spans="2:44" ht="12.75" customHeight="1">
      <c r="B24" s="20">
        <f t="shared" si="0"/>
        <v>0</v>
      </c>
      <c r="C24" s="109" t="s">
        <v>104</v>
      </c>
      <c r="D24" s="4">
        <v>10</v>
      </c>
      <c r="E24" s="20">
        <f t="shared" si="23"/>
        <v>10</v>
      </c>
      <c r="F24" s="23">
        <f t="shared" si="24"/>
        <v>10</v>
      </c>
      <c r="G24" s="23"/>
      <c r="H24" s="23">
        <f>'Character Sheet'!CS83</f>
        <v>0</v>
      </c>
      <c r="I24" s="23" t="s">
        <v>64</v>
      </c>
      <c r="J24" s="24">
        <f t="shared" si="26"/>
        <v>4</v>
      </c>
      <c r="K24" s="25">
        <f t="shared" si="1"/>
        <v>14</v>
      </c>
      <c r="L24" s="26">
        <f t="shared" si="16"/>
        <v>15</v>
      </c>
      <c r="M24" s="26">
        <f t="shared" si="2"/>
        <v>15</v>
      </c>
      <c r="N24" s="26" t="str">
        <f t="shared" si="3"/>
        <v>Perform</v>
      </c>
      <c r="O24" s="25">
        <f t="shared" si="4"/>
        <v>14</v>
      </c>
      <c r="P24" s="26" t="str">
        <f t="shared" si="5"/>
        <v>CHA</v>
      </c>
      <c r="Q24" s="25">
        <f t="shared" si="6"/>
        <v>4</v>
      </c>
      <c r="R24" s="26">
        <f t="shared" si="7"/>
        <v>10</v>
      </c>
      <c r="S24" s="26">
        <v>22</v>
      </c>
      <c r="T24" s="26" t="str">
        <f t="shared" si="8"/>
        <v>Use Rope</v>
      </c>
      <c r="U24" s="25">
        <f t="shared" si="9"/>
        <v>2</v>
      </c>
      <c r="V24" s="26" t="str">
        <f t="shared" si="10"/>
        <v>DEX</v>
      </c>
      <c r="W24" s="25">
        <f t="shared" si="11"/>
        <v>0</v>
      </c>
      <c r="X24" s="26">
        <f t="shared" si="12"/>
        <v>2</v>
      </c>
      <c r="Y24" s="26" t="str">
        <f t="shared" si="17"/>
        <v>Use Rope</v>
      </c>
      <c r="Z24" s="25">
        <f t="shared" si="18"/>
        <v>2</v>
      </c>
      <c r="AA24" s="26" t="str">
        <f t="shared" si="19"/>
        <v>DEX</v>
      </c>
      <c r="AB24" s="25">
        <f t="shared" si="20"/>
        <v>0</v>
      </c>
      <c r="AC24" s="26">
        <f t="shared" si="21"/>
        <v>2</v>
      </c>
      <c r="AD24" s="25" t="str">
        <f t="shared" si="13"/>
        <v xml:space="preserve">Use Rope 2, </v>
      </c>
      <c r="AE24" s="31"/>
      <c r="AF24" s="27">
        <v>7</v>
      </c>
      <c r="AG24" s="30"/>
      <c r="AH24" s="4">
        <v>44</v>
      </c>
      <c r="AI24" s="20"/>
      <c r="AJ24" s="20"/>
      <c r="AK24" s="32" t="s">
        <v>105</v>
      </c>
      <c r="AL24" s="4">
        <f>SUM(AP17:AP22)</f>
        <v>31</v>
      </c>
      <c r="AM24" s="28"/>
      <c r="AN24" s="38">
        <v>8</v>
      </c>
      <c r="AO24" s="39">
        <v>0</v>
      </c>
      <c r="AP24" s="37">
        <f>SUM(AP17:AP22)</f>
        <v>31</v>
      </c>
      <c r="AQ24" s="1" t="s">
        <v>106</v>
      </c>
      <c r="AR24" t="s">
        <v>107</v>
      </c>
    </row>
    <row r="25" spans="2:44" ht="12.75" customHeight="1">
      <c r="B25" s="20">
        <f t="shared" si="0"/>
        <v>0</v>
      </c>
      <c r="C25" s="3" t="s">
        <v>108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83</v>
      </c>
      <c r="J25" s="24">
        <f t="shared" si="26"/>
        <v>1</v>
      </c>
      <c r="K25" s="25">
        <f t="shared" si="1"/>
        <v>0</v>
      </c>
      <c r="L25" s="26">
        <f t="shared" si="16"/>
        <v>15</v>
      </c>
      <c r="M25" s="26">
        <f t="shared" si="2"/>
        <v>0</v>
      </c>
      <c r="N25" s="26" t="str">
        <f t="shared" si="3"/>
        <v>Profession (Cook/Domestic/StableHand)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Wilderness Lore</v>
      </c>
      <c r="U25" s="25">
        <f t="shared" si="9"/>
        <v>5</v>
      </c>
      <c r="V25" s="26" t="str">
        <f t="shared" si="10"/>
        <v>WIS</v>
      </c>
      <c r="W25" s="25">
        <f t="shared" si="11"/>
        <v>1</v>
      </c>
      <c r="X25" s="26">
        <f t="shared" si="12"/>
        <v>4</v>
      </c>
      <c r="Y25" s="26" t="str">
        <f t="shared" si="17"/>
        <v>Wilderness Lore</v>
      </c>
      <c r="Z25" s="25">
        <f t="shared" si="18"/>
        <v>5</v>
      </c>
      <c r="AA25" s="26" t="str">
        <f t="shared" si="19"/>
        <v>WIS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Wilderness Lore 5, </v>
      </c>
      <c r="AE25" s="31"/>
      <c r="AF25" s="27">
        <v>8</v>
      </c>
      <c r="AG25" s="30"/>
      <c r="AH25" s="43">
        <v>33</v>
      </c>
      <c r="AI25" s="20"/>
      <c r="AJ25" s="20"/>
      <c r="AK25" s="34"/>
      <c r="AM25" s="28"/>
      <c r="AN25" s="38">
        <v>9</v>
      </c>
      <c r="AO25" s="39">
        <v>1</v>
      </c>
      <c r="AQ25" s="21" t="s">
        <v>109</v>
      </c>
      <c r="AR25" s="108" t="s">
        <v>110</v>
      </c>
    </row>
    <row r="26" spans="2:44" ht="12.75" customHeight="1">
      <c r="B26" s="20">
        <f t="shared" si="0"/>
        <v>0</v>
      </c>
      <c r="C26" s="3" t="s">
        <v>111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83</v>
      </c>
      <c r="J26" s="24">
        <f t="shared" si="26"/>
        <v>1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(Politics/Spy/LIar)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e">
        <f t="shared" si="8"/>
        <v>#N/A</v>
      </c>
      <c r="U26" s="25" t="e">
        <f t="shared" si="9"/>
        <v>#N/A</v>
      </c>
      <c r="V26" s="26" t="e">
        <f t="shared" si="10"/>
        <v>#N/A</v>
      </c>
      <c r="W26" s="25" t="e">
        <f t="shared" si="11"/>
        <v>#N/A</v>
      </c>
      <c r="X26" s="26" t="e">
        <f t="shared" si="12"/>
        <v>#N/A</v>
      </c>
      <c r="Y26" s="26" t="str">
        <f t="shared" si="17"/>
        <v/>
      </c>
      <c r="Z26" s="25" t="str">
        <f t="shared" si="18"/>
        <v/>
      </c>
      <c r="AA26" s="26" t="str">
        <f t="shared" si="19"/>
        <v/>
      </c>
      <c r="AB26" s="25" t="str">
        <f t="shared" si="20"/>
        <v/>
      </c>
      <c r="AC26" s="26" t="str">
        <f t="shared" si="21"/>
        <v/>
      </c>
      <c r="AD26" s="25" t="str">
        <f t="shared" si="13"/>
        <v/>
      </c>
      <c r="AE26" s="31"/>
      <c r="AF26" s="27">
        <v>9</v>
      </c>
      <c r="AG26" s="30"/>
      <c r="AH26" s="4">
        <v>20</v>
      </c>
      <c r="AI26" s="20"/>
      <c r="AJ26" s="20"/>
      <c r="AK26" s="32" t="s">
        <v>112</v>
      </c>
      <c r="AL26" s="4">
        <v>37</v>
      </c>
      <c r="AM26" s="28">
        <f>(HP-CON)*2</f>
        <v>50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3" t="s">
        <v>113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83</v>
      </c>
      <c r="J27" s="24">
        <f t="shared" si="26"/>
        <v>1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Mercenary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>
        <v>12</v>
      </c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3" t="s">
        <v>114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83</v>
      </c>
      <c r="J28" s="24">
        <f t="shared" si="26"/>
        <v>1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Pirate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>
        <v>38</v>
      </c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115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44</v>
      </c>
      <c r="J29" s="24">
        <f t="shared" si="26"/>
        <v>0</v>
      </c>
      <c r="K29" s="25">
        <f t="shared" si="1"/>
        <v>0</v>
      </c>
      <c r="L29" s="26">
        <f t="shared" si="16"/>
        <v>15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116</v>
      </c>
      <c r="D30" s="4">
        <v>2</v>
      </c>
      <c r="E30" s="20">
        <f t="shared" si="23"/>
        <v>2</v>
      </c>
      <c r="F30" s="23">
        <f t="shared" si="24"/>
        <v>2</v>
      </c>
      <c r="G30" s="23"/>
      <c r="H30" s="23">
        <f>'Character Sheet'!CS77</f>
        <v>0</v>
      </c>
      <c r="I30" s="23" t="s">
        <v>39</v>
      </c>
      <c r="J30" s="24">
        <f t="shared" si="26"/>
        <v>0</v>
      </c>
      <c r="K30" s="25">
        <f t="shared" si="1"/>
        <v>2</v>
      </c>
      <c r="L30" s="26">
        <f t="shared" si="16"/>
        <v>16</v>
      </c>
      <c r="M30" s="26">
        <f t="shared" si="2"/>
        <v>16</v>
      </c>
      <c r="N30" s="26" t="str">
        <f t="shared" si="3"/>
        <v>Ride</v>
      </c>
      <c r="O30" s="25">
        <f t="shared" si="4"/>
        <v>2</v>
      </c>
      <c r="P30" s="26" t="str">
        <f t="shared" si="5"/>
        <v>DEX</v>
      </c>
      <c r="Q30" s="25">
        <f t="shared" si="6"/>
        <v>0</v>
      </c>
      <c r="R30" s="26">
        <f t="shared" si="7"/>
        <v>2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102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44</v>
      </c>
      <c r="J31" s="24">
        <f t="shared" si="26"/>
        <v>0</v>
      </c>
      <c r="K31" s="25">
        <f t="shared" si="1"/>
        <v>4</v>
      </c>
      <c r="L31" s="26">
        <f t="shared" si="16"/>
        <v>17</v>
      </c>
      <c r="M31" s="26">
        <f t="shared" si="2"/>
        <v>17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0</v>
      </c>
      <c r="R31" s="26">
        <f t="shared" si="7"/>
        <v>4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117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83</v>
      </c>
      <c r="J32" s="24">
        <f t="shared" si="26"/>
        <v>1</v>
      </c>
      <c r="K32" s="25">
        <f t="shared" si="1"/>
        <v>5</v>
      </c>
      <c r="L32" s="26">
        <f t="shared" si="16"/>
        <v>18</v>
      </c>
      <c r="M32" s="26">
        <f t="shared" si="2"/>
        <v>18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118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39</v>
      </c>
      <c r="J33" s="24">
        <f t="shared" si="26"/>
        <v>0</v>
      </c>
      <c r="K33" s="25">
        <f t="shared" si="1"/>
        <v>0</v>
      </c>
      <c r="L33" s="26">
        <f t="shared" si="16"/>
        <v>18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119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44</v>
      </c>
      <c r="J34" s="24">
        <f t="shared" si="26"/>
        <v>0</v>
      </c>
      <c r="K34" s="25">
        <f t="shared" si="1"/>
        <v>0</v>
      </c>
      <c r="L34" s="26">
        <f t="shared" si="16"/>
        <v>18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7" t="s">
        <v>120</v>
      </c>
      <c r="D35" s="22">
        <v>7</v>
      </c>
      <c r="E35" s="20">
        <f t="shared" si="23"/>
        <v>7</v>
      </c>
      <c r="F35" s="23">
        <f t="shared" si="24"/>
        <v>7</v>
      </c>
      <c r="G35" s="23"/>
      <c r="H35" s="23">
        <f>'Character Sheet'!CS97</f>
        <v>0</v>
      </c>
      <c r="I35" s="23" t="s">
        <v>39</v>
      </c>
      <c r="J35" s="24">
        <f t="shared" si="26"/>
        <v>0</v>
      </c>
      <c r="K35" s="25">
        <f t="shared" ref="K35:K48" si="27">IF(G35=1,IF(F35&lt;&gt;0,F35+J35+H35,0),F35+J35+H35)</f>
        <v>7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7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7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121</v>
      </c>
      <c r="D36" s="22">
        <v>2</v>
      </c>
      <c r="E36" s="20">
        <f t="shared" si="23"/>
        <v>2</v>
      </c>
      <c r="F36" s="23">
        <f t="shared" si="24"/>
        <v>2</v>
      </c>
      <c r="G36" s="23"/>
      <c r="H36" s="23">
        <f>'Character Sheet'!CS61</f>
        <v>0</v>
      </c>
      <c r="I36" s="23" t="s">
        <v>51</v>
      </c>
      <c r="J36" s="24">
        <f t="shared" si="26"/>
        <v>0</v>
      </c>
      <c r="K36" s="25">
        <f t="shared" si="27"/>
        <v>2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0</v>
      </c>
      <c r="R36" s="26">
        <f t="shared" si="33"/>
        <v>2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A37" s="3"/>
      <c r="B37" s="20">
        <f t="shared" si="0"/>
        <v>0</v>
      </c>
      <c r="C37" s="21" t="s">
        <v>122</v>
      </c>
      <c r="D37" s="22">
        <v>4</v>
      </c>
      <c r="E37" s="20">
        <f t="shared" si="23"/>
        <v>4</v>
      </c>
      <c r="F37" s="23">
        <f t="shared" si="24"/>
        <v>4</v>
      </c>
      <c r="G37" s="23"/>
      <c r="H37" s="23">
        <v>0</v>
      </c>
      <c r="I37" s="23" t="s">
        <v>44</v>
      </c>
      <c r="J37" s="24">
        <f t="shared" si="26"/>
        <v>0</v>
      </c>
      <c r="K37" s="25">
        <f t="shared" si="27"/>
        <v>4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0</v>
      </c>
      <c r="R37" s="26">
        <f t="shared" si="33"/>
        <v>4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7" t="s">
        <v>123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64</v>
      </c>
      <c r="J38" s="24">
        <f t="shared" si="26"/>
        <v>4</v>
      </c>
      <c r="K38" s="25">
        <f t="shared" si="27"/>
        <v>0</v>
      </c>
      <c r="L38" s="26">
        <f t="shared" si="40"/>
        <v>21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4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124</v>
      </c>
      <c r="D39" s="22">
        <v>2</v>
      </c>
      <c r="E39" s="20">
        <f t="shared" si="23"/>
        <v>2</v>
      </c>
      <c r="F39" s="23">
        <f t="shared" si="24"/>
        <v>2</v>
      </c>
      <c r="G39" s="23"/>
      <c r="H39" s="23">
        <f>'Character Sheet'!CS103</f>
        <v>0</v>
      </c>
      <c r="I39" s="23" t="s">
        <v>39</v>
      </c>
      <c r="J39" s="24">
        <f t="shared" si="26"/>
        <v>0</v>
      </c>
      <c r="K39" s="25">
        <f t="shared" si="27"/>
        <v>2</v>
      </c>
      <c r="L39" s="26">
        <f t="shared" si="40"/>
        <v>22</v>
      </c>
      <c r="M39" s="26">
        <f t="shared" si="28"/>
        <v>22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0</v>
      </c>
      <c r="R39" s="26">
        <f t="shared" si="33"/>
        <v>2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125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83</v>
      </c>
      <c r="J40" s="24">
        <f t="shared" si="26"/>
        <v>1</v>
      </c>
      <c r="K40" s="25">
        <f t="shared" si="27"/>
        <v>5</v>
      </c>
      <c r="L40" s="26">
        <f t="shared" si="40"/>
        <v>23</v>
      </c>
      <c r="M40" s="26">
        <f t="shared" si="28"/>
        <v>23</v>
      </c>
      <c r="N40" s="26" t="str">
        <f t="shared" si="29"/>
        <v>Wilderness Lore</v>
      </c>
      <c r="O40" s="25">
        <f t="shared" si="30"/>
        <v>5</v>
      </c>
      <c r="P40" s="26" t="str">
        <f t="shared" si="31"/>
        <v>WIS</v>
      </c>
      <c r="Q40" s="25">
        <f t="shared" si="32"/>
        <v>1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107" t="s">
        <v>126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101</v>
      </c>
      <c r="J41" s="24">
        <f t="shared" si="26"/>
        <v>0</v>
      </c>
      <c r="K41" s="25">
        <f t="shared" si="27"/>
        <v>0</v>
      </c>
      <c r="L41" s="26">
        <f t="shared" si="40"/>
        <v>23</v>
      </c>
      <c r="M41" s="26">
        <f t="shared" si="28"/>
        <v>0</v>
      </c>
      <c r="N41" s="26" t="str">
        <f t="shared" si="29"/>
        <v>xForm ( body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107" t="s">
        <v>127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101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 t="shared" si="29"/>
        <v>xForm ( mind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128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101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129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101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A45" s="3"/>
      <c r="B45" s="20"/>
      <c r="C45" s="21" t="s">
        <v>130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101</v>
      </c>
      <c r="J45" s="24">
        <f t="shared" si="26"/>
        <v>0</v>
      </c>
      <c r="K45" s="25">
        <f t="shared" si="27"/>
        <v>0</v>
      </c>
      <c r="L45" s="26">
        <f t="shared" si="40"/>
        <v>23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131</v>
      </c>
      <c r="B46" s="27"/>
      <c r="C46" s="21" t="s">
        <v>132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101</v>
      </c>
      <c r="J46" s="24">
        <f t="shared" si="26"/>
        <v>0</v>
      </c>
      <c r="K46" s="25">
        <f t="shared" si="27"/>
        <v>0</v>
      </c>
      <c r="L46" s="26">
        <f t="shared" si="40"/>
        <v>23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133</v>
      </c>
      <c r="B47" s="27"/>
      <c r="C47" s="21" t="s">
        <v>134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101</v>
      </c>
      <c r="J47" s="24">
        <f t="shared" si="26"/>
        <v>0</v>
      </c>
      <c r="K47" s="25">
        <f t="shared" si="27"/>
        <v>0</v>
      </c>
      <c r="L47" s="26">
        <f t="shared" si="40"/>
        <v>23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7" t="s">
        <v>135</v>
      </c>
      <c r="B48" s="20">
        <v>0</v>
      </c>
      <c r="C48" s="21" t="s">
        <v>136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101</v>
      </c>
      <c r="J48" s="24">
        <f t="shared" si="26"/>
        <v>0</v>
      </c>
      <c r="K48" s="25">
        <f t="shared" si="27"/>
        <v>0</v>
      </c>
      <c r="L48" s="26">
        <f t="shared" si="40"/>
        <v>23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7" t="s">
        <v>137</v>
      </c>
      <c r="B49" s="20">
        <f t="shared" si="0"/>
        <v>5</v>
      </c>
      <c r="C49" s="21" t="s">
        <v>138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101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23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7" t="s">
        <v>139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107" t="s">
        <v>140</v>
      </c>
      <c r="B51" s="20">
        <f t="shared" si="0"/>
        <v>5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 t="s">
        <v>141</v>
      </c>
      <c r="B52" s="20">
        <f t="shared" si="0"/>
        <v>5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6</v>
      </c>
      <c r="C53" s="52"/>
      <c r="D53" s="53"/>
      <c r="E53" s="51" t="s">
        <v>9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142</v>
      </c>
      <c r="AH53" s="59">
        <f>SUM(AH18:AH50)</f>
        <v>277</v>
      </c>
      <c r="AI53" s="51" t="s">
        <v>32</v>
      </c>
      <c r="AJ53" s="51" t="s">
        <v>143</v>
      </c>
      <c r="AK53" s="60"/>
      <c r="AL53" s="60"/>
      <c r="AM53" s="51" t="s">
        <v>36</v>
      </c>
    </row>
    <row r="54" spans="1:39" ht="12.75" customHeight="1">
      <c r="B54" s="2">
        <f>SUM(B3:B52)</f>
        <v>80</v>
      </c>
      <c r="C54" s="4"/>
      <c r="E54" s="2">
        <f>SUM(E3:E49)</f>
        <v>68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34</v>
      </c>
      <c r="AJ54" s="2">
        <f>SUM(AJ3:AJ52)</f>
        <v>15</v>
      </c>
      <c r="AM54" s="2">
        <f>AM4+AM7+AM10+AM26</f>
        <v>80</v>
      </c>
    </row>
    <row r="55" spans="1:39" ht="12.75" customHeight="1">
      <c r="A55" s="64" t="s">
        <v>144</v>
      </c>
      <c r="B55" s="2">
        <f>SUM(54:54)</f>
        <v>277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145</v>
      </c>
      <c r="B57" s="65">
        <f>AH53</f>
        <v>277</v>
      </c>
      <c r="C57" s="64"/>
      <c r="AG57" s="64" t="s">
        <v>146</v>
      </c>
      <c r="AH57" s="66">
        <f>TOTAL_SP-USED_SP</f>
        <v>0</v>
      </c>
    </row>
    <row r="58" spans="1:39" ht="12.75" customHeight="1">
      <c r="A58" s="64" t="s">
        <v>147</v>
      </c>
      <c r="B58" s="2">
        <f>ROUNDDOWN(TOTAL_SP/50,0)</f>
        <v>5</v>
      </c>
      <c r="C58" s="64"/>
      <c r="D58" s="64" t="s">
        <v>148</v>
      </c>
      <c r="E58" s="67">
        <v>3</v>
      </c>
    </row>
    <row r="59" spans="1:39" ht="12.75" customHeight="1">
      <c r="A59" s="64" t="s">
        <v>149</v>
      </c>
      <c r="B59" s="2">
        <f>CON+(RL*5)</f>
        <v>37</v>
      </c>
      <c r="C59" s="64"/>
      <c r="D59" s="64" t="s">
        <v>150</v>
      </c>
      <c r="E59" s="67">
        <f>RL+2</f>
        <v>7</v>
      </c>
    </row>
    <row r="60" spans="1:39" ht="12.75" customHeight="1">
      <c r="A60" s="64" t="s">
        <v>151</v>
      </c>
      <c r="B60" s="2">
        <f>RL+2</f>
        <v>7</v>
      </c>
      <c r="C60" s="64"/>
      <c r="D60" s="64"/>
    </row>
    <row r="61" spans="1:39" ht="12.75" customHeight="1">
      <c r="C61" s="64"/>
    </row>
    <row r="62" spans="1:39" ht="12.75" customHeight="1">
      <c r="A62" s="7" t="s">
        <v>152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5</v>
      </c>
      <c r="B63" s="70">
        <f>B54/TOTAL_SP</f>
        <v>0.28880866425992779</v>
      </c>
      <c r="C63" s="64" t="str">
        <f>IF(B63&gt;0.375,"Over",IF(B63&gt;0.125,"Normal",IF(B63&lt;=0.125,"Under","error")))</f>
        <v>Normal</v>
      </c>
    </row>
    <row r="64" spans="1:39">
      <c r="A64" s="7" t="s">
        <v>153</v>
      </c>
      <c r="B64" s="70">
        <f>E54/TOTAL_SP</f>
        <v>0.24548736462093862</v>
      </c>
      <c r="C64" s="64" t="str">
        <f>IF(B64&gt;0.375,"Over",IF(B64&gt;0.125,"Normal",IF(B64&lt;=0.125,"Under","error")))</f>
        <v>Normal</v>
      </c>
    </row>
    <row r="65" spans="1:3">
      <c r="A65" s="7" t="s">
        <v>154</v>
      </c>
      <c r="B65" s="70">
        <f>(AI54+AJ54)/TOTAL_SP</f>
        <v>0.17689530685920576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155</v>
      </c>
      <c r="B66" s="70">
        <f>(AM54)/TOTAL_SP</f>
        <v>0.28880866425992779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honeticPr fontId="32" type="noConversion"/>
  <pageMargins left="0.35972222222222222" right="0.34027777777777779" top="0.32013888888888886" bottom="0.2902777777777778" header="0.51180555555555551" footer="0.51180555555555551"/>
  <pageSetup paperSize="9" orientation="portrait" horizontalDpi="0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pageSetUpPr fitToPage="1"/>
  </sheetPr>
  <dimension ref="A1:DL177"/>
  <sheetViews>
    <sheetView showGridLines="0" showRowColHeaders="0" view="pageBreakPreview" topLeftCell="A26" zoomScale="70" zoomScaleNormal="40" zoomScaleSheetLayoutView="70" zoomScalePageLayoutView="40" workbookViewId="0">
      <selection activeCell="AA82" sqref="AA82:BC84"/>
    </sheetView>
  </sheetViews>
  <sheetFormatPr defaultColWidth="0" defaultRowHeight="12.75"/>
  <cols>
    <col min="1" max="1" width="2.7109375" style="71" customWidth="1"/>
    <col min="2" max="75" width="2.42578125" style="71" customWidth="1"/>
    <col min="76" max="76" width="3.42578125" style="71" customWidth="1"/>
    <col min="77" max="102" width="2.42578125" style="71" customWidth="1"/>
    <col min="103" max="16384" width="0" style="71" hidden="1"/>
  </cols>
  <sheetData>
    <row r="1" spans="1:101" s="76" customFormat="1" ht="15" thickTop="1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>
      <c r="A2" s="77"/>
      <c r="B2" s="213" t="str">
        <f>FeatSheet!B1</f>
        <v>Ftumch Sartre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201"/>
      <c r="BO2" s="201"/>
      <c r="BP2" s="201"/>
      <c r="BQ2" s="201"/>
      <c r="BR2" s="201"/>
      <c r="BS2" s="201"/>
      <c r="BT2" s="201"/>
      <c r="BU2" s="201"/>
      <c r="BV2" s="201"/>
      <c r="BW2" s="201"/>
      <c r="BX2" s="201"/>
      <c r="BY2" s="201"/>
      <c r="BZ2" s="201"/>
      <c r="CA2" s="201"/>
      <c r="CB2" s="201"/>
      <c r="CC2" s="201"/>
      <c r="CD2" s="201"/>
      <c r="CE2" s="201"/>
      <c r="CF2" s="201"/>
      <c r="CG2" s="201"/>
      <c r="CH2" s="201"/>
      <c r="CI2" s="201"/>
      <c r="CJ2" s="201"/>
      <c r="CK2" s="201"/>
      <c r="CL2" s="201"/>
      <c r="CM2" s="201"/>
      <c r="CN2" s="201"/>
      <c r="CO2" s="201"/>
      <c r="CP2" s="201"/>
      <c r="CQ2" s="201"/>
      <c r="CR2" s="201"/>
      <c r="CS2" s="201"/>
      <c r="CT2" s="201"/>
      <c r="CU2" s="201"/>
      <c r="CV2" s="201"/>
      <c r="CW2" s="79"/>
    </row>
    <row r="3" spans="1:101" s="76" customFormat="1" ht="15" customHeight="1" thickBot="1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201"/>
      <c r="BO3" s="201"/>
      <c r="BP3" s="201"/>
      <c r="BQ3" s="201"/>
      <c r="BR3" s="201"/>
      <c r="BS3" s="201"/>
      <c r="BT3" s="201"/>
      <c r="BU3" s="201"/>
      <c r="BV3" s="201"/>
      <c r="BW3" s="201"/>
      <c r="BX3" s="201"/>
      <c r="BY3" s="201"/>
      <c r="BZ3" s="201"/>
      <c r="CA3" s="201"/>
      <c r="CB3" s="201"/>
      <c r="CC3" s="201"/>
      <c r="CD3" s="201"/>
      <c r="CE3" s="201"/>
      <c r="CF3" s="201"/>
      <c r="CG3" s="201"/>
      <c r="CH3" s="201"/>
      <c r="CI3" s="201"/>
      <c r="CJ3" s="201"/>
      <c r="CK3" s="201"/>
      <c r="CL3" s="201"/>
      <c r="CM3" s="201"/>
      <c r="CN3" s="201"/>
      <c r="CO3" s="201"/>
      <c r="CP3" s="201"/>
      <c r="CQ3" s="201"/>
      <c r="CR3" s="201"/>
      <c r="CS3" s="201"/>
      <c r="CT3" s="201"/>
      <c r="CU3" s="201"/>
      <c r="CV3" s="201"/>
      <c r="CW3" s="79"/>
    </row>
    <row r="4" spans="1:101" s="76" customFormat="1" ht="14.25">
      <c r="A4" s="77"/>
      <c r="B4" s="78" t="s">
        <v>156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157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79"/>
    </row>
    <row r="5" spans="1:101" s="76" customFormat="1" ht="14.25" customHeight="1" thickBot="1">
      <c r="A5" s="77"/>
      <c r="B5" s="214" t="s">
        <v>158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 t="s">
        <v>159</v>
      </c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201"/>
      <c r="BO5" s="201"/>
      <c r="BP5" s="201"/>
      <c r="BQ5" s="201"/>
      <c r="BR5" s="201"/>
      <c r="BS5" s="201"/>
      <c r="BT5" s="201"/>
      <c r="BU5" s="201"/>
      <c r="BV5" s="201"/>
      <c r="BW5" s="201"/>
      <c r="BX5" s="201"/>
      <c r="BY5" s="201"/>
      <c r="BZ5" s="201"/>
      <c r="CA5" s="201"/>
      <c r="CB5" s="201"/>
      <c r="CC5" s="201"/>
      <c r="CD5" s="201"/>
      <c r="CE5" s="201"/>
      <c r="CF5" s="201"/>
      <c r="CG5" s="201"/>
      <c r="CH5" s="201"/>
      <c r="CI5" s="201"/>
      <c r="CJ5" s="201"/>
      <c r="CK5" s="201"/>
      <c r="CL5" s="201"/>
      <c r="CM5" s="201"/>
      <c r="CN5" s="201"/>
      <c r="CO5" s="201"/>
      <c r="CP5" s="201"/>
      <c r="CQ5" s="201"/>
      <c r="CR5" s="201"/>
      <c r="CS5" s="201"/>
      <c r="CT5" s="201"/>
      <c r="CU5" s="201"/>
      <c r="CV5" s="201"/>
      <c r="CW5" s="79"/>
    </row>
    <row r="6" spans="1:101" s="76" customFormat="1" ht="15" customHeight="1" thickBot="1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79"/>
    </row>
    <row r="7" spans="1:101" s="76" customFormat="1" ht="14.25">
      <c r="A7" s="77"/>
      <c r="B7" s="78" t="s">
        <v>160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161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162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163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79"/>
    </row>
    <row r="8" spans="1:101" s="76" customFormat="1" ht="14.25" customHeight="1" thickBot="1">
      <c r="A8" s="77"/>
      <c r="B8" s="220">
        <f>RL</f>
        <v>5</v>
      </c>
      <c r="C8" s="220"/>
      <c r="D8" s="220"/>
      <c r="E8" s="220"/>
      <c r="F8" s="220"/>
      <c r="G8" s="220"/>
      <c r="H8" s="220"/>
      <c r="I8" s="78"/>
      <c r="J8" s="221" t="s">
        <v>164</v>
      </c>
      <c r="K8" s="221"/>
      <c r="L8" s="221"/>
      <c r="M8" s="221"/>
      <c r="N8" s="221"/>
      <c r="O8" s="221"/>
      <c r="P8" s="221"/>
      <c r="Q8" s="78"/>
      <c r="R8" s="222">
        <v>53</v>
      </c>
      <c r="S8" s="222"/>
      <c r="T8" s="222"/>
      <c r="U8" s="222"/>
      <c r="V8" s="222"/>
      <c r="W8" s="222"/>
      <c r="X8" s="222"/>
      <c r="Y8" s="78"/>
      <c r="Z8" s="216" t="s">
        <v>165</v>
      </c>
      <c r="AA8" s="216"/>
      <c r="AB8" s="216"/>
      <c r="AC8" s="216"/>
      <c r="AD8" s="216"/>
      <c r="AE8" s="216"/>
      <c r="AF8" s="216"/>
      <c r="AG8" s="78"/>
      <c r="AH8" s="217" t="s">
        <v>166</v>
      </c>
      <c r="AI8" s="217"/>
      <c r="AJ8" s="217"/>
      <c r="AK8" s="217"/>
      <c r="AL8" s="217"/>
      <c r="AM8" s="217"/>
      <c r="AN8" s="217"/>
      <c r="AO8" s="202"/>
      <c r="AP8" s="218" t="s">
        <v>167</v>
      </c>
      <c r="AQ8" s="218"/>
      <c r="AR8" s="218"/>
      <c r="AS8" s="218"/>
      <c r="AT8" s="218"/>
      <c r="AU8" s="218"/>
      <c r="AV8" s="218"/>
      <c r="AW8" s="78"/>
      <c r="AX8" s="215" t="s">
        <v>168</v>
      </c>
      <c r="AY8" s="215"/>
      <c r="AZ8" s="215"/>
      <c r="BA8" s="215"/>
      <c r="BB8" s="215"/>
      <c r="BC8" s="215"/>
      <c r="BD8" s="215"/>
      <c r="BE8" s="78"/>
      <c r="BF8" s="215" t="s">
        <v>169</v>
      </c>
      <c r="BG8" s="215"/>
      <c r="BH8" s="215"/>
      <c r="BI8" s="215"/>
      <c r="BJ8" s="215"/>
      <c r="BK8" s="215"/>
      <c r="BL8" s="215"/>
      <c r="BM8" s="78"/>
      <c r="BN8" s="201"/>
      <c r="BO8" s="201"/>
      <c r="BP8" s="201"/>
      <c r="BQ8" s="201"/>
      <c r="BR8" s="201"/>
      <c r="BS8" s="201"/>
      <c r="BT8" s="201"/>
      <c r="BU8" s="201"/>
      <c r="BV8" s="201"/>
      <c r="BW8" s="201"/>
      <c r="BX8" s="201"/>
      <c r="BY8" s="201"/>
      <c r="BZ8" s="201"/>
      <c r="CA8" s="201"/>
      <c r="CB8" s="201"/>
      <c r="CC8" s="201"/>
      <c r="CD8" s="201"/>
      <c r="CE8" s="201"/>
      <c r="CF8" s="201"/>
      <c r="CG8" s="201"/>
      <c r="CH8" s="201"/>
      <c r="CI8" s="201"/>
      <c r="CJ8" s="201"/>
      <c r="CK8" s="201"/>
      <c r="CL8" s="201"/>
      <c r="CM8" s="201"/>
      <c r="CN8" s="201"/>
      <c r="CO8" s="201"/>
      <c r="CP8" s="201"/>
      <c r="CQ8" s="201"/>
      <c r="CR8" s="201"/>
      <c r="CS8" s="201"/>
      <c r="CT8" s="201"/>
      <c r="CU8" s="201"/>
      <c r="CV8" s="201"/>
      <c r="CW8" s="79"/>
    </row>
    <row r="9" spans="1:101" s="76" customFormat="1" ht="15" customHeight="1" thickBot="1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202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79"/>
    </row>
    <row r="10" spans="1:101" s="76" customFormat="1" ht="14.25">
      <c r="A10" s="77"/>
      <c r="B10" s="219" t="s">
        <v>170</v>
      </c>
      <c r="C10" s="219"/>
      <c r="D10" s="219"/>
      <c r="E10" s="219"/>
      <c r="F10" s="219"/>
      <c r="G10" s="219"/>
      <c r="H10" s="78"/>
      <c r="I10" s="78"/>
      <c r="J10" s="78" t="s">
        <v>171</v>
      </c>
      <c r="K10" s="78"/>
      <c r="L10" s="78"/>
      <c r="M10" s="78"/>
      <c r="N10" s="78"/>
      <c r="O10" s="78"/>
      <c r="P10" s="78"/>
      <c r="Q10" s="78"/>
      <c r="R10" s="78" t="s">
        <v>172</v>
      </c>
      <c r="S10" s="78"/>
      <c r="T10" s="78"/>
      <c r="U10" s="78"/>
      <c r="V10" s="78"/>
      <c r="W10" s="78"/>
      <c r="X10" s="78"/>
      <c r="Y10" s="78"/>
      <c r="Z10" s="78" t="s">
        <v>173</v>
      </c>
      <c r="AA10" s="78"/>
      <c r="AB10" s="78"/>
      <c r="AC10" s="78"/>
      <c r="AD10" s="78"/>
      <c r="AE10" s="78"/>
      <c r="AF10" s="78"/>
      <c r="AG10" s="78"/>
      <c r="AH10" s="78" t="s">
        <v>174</v>
      </c>
      <c r="AI10" s="78"/>
      <c r="AJ10" s="78"/>
      <c r="AK10" s="78"/>
      <c r="AL10" s="78"/>
      <c r="AM10" s="78"/>
      <c r="AN10" s="78"/>
      <c r="AO10" s="78"/>
      <c r="AP10" s="78" t="s">
        <v>175</v>
      </c>
      <c r="AQ10" s="78"/>
      <c r="AR10" s="78"/>
      <c r="AS10" s="78"/>
      <c r="AT10" s="78"/>
      <c r="AU10" s="78"/>
      <c r="AV10" s="78"/>
      <c r="AW10" s="78"/>
      <c r="AX10" s="78" t="s">
        <v>176</v>
      </c>
      <c r="AY10" s="78"/>
      <c r="AZ10" s="78"/>
      <c r="BA10" s="78"/>
      <c r="BB10" s="78"/>
      <c r="BC10" s="78"/>
      <c r="BD10" s="78"/>
      <c r="BE10" s="78"/>
      <c r="BF10" s="78" t="s">
        <v>177</v>
      </c>
      <c r="BG10" s="78"/>
      <c r="BH10" s="78"/>
      <c r="BI10" s="78"/>
      <c r="BJ10" s="78"/>
      <c r="BK10" s="78"/>
      <c r="BL10" s="78"/>
      <c r="BM10" s="78"/>
      <c r="BN10" s="201"/>
      <c r="BO10" s="201"/>
      <c r="BP10" s="204" t="s">
        <v>178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>
      <c r="A12" s="77"/>
      <c r="B12" s="228" t="s">
        <v>179</v>
      </c>
      <c r="C12" s="228"/>
      <c r="D12" s="228"/>
      <c r="E12" s="228"/>
      <c r="F12" s="228"/>
      <c r="G12" s="228"/>
      <c r="H12" s="78"/>
      <c r="I12" s="211" t="s">
        <v>180</v>
      </c>
      <c r="J12" s="211"/>
      <c r="K12" s="211"/>
      <c r="L12" s="211"/>
      <c r="M12" s="78"/>
      <c r="N12" s="211" t="s">
        <v>181</v>
      </c>
      <c r="O12" s="211"/>
      <c r="P12" s="211"/>
      <c r="Q12" s="211"/>
      <c r="R12" s="78"/>
      <c r="S12" s="229" t="s">
        <v>182</v>
      </c>
      <c r="T12" s="229"/>
      <c r="U12" s="229"/>
      <c r="V12" s="229"/>
      <c r="W12" s="78"/>
      <c r="X12" s="229" t="s">
        <v>183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184</v>
      </c>
      <c r="AL12" s="212"/>
      <c r="AM12" s="212"/>
      <c r="AN12" s="212"/>
      <c r="AO12" s="78"/>
      <c r="AP12" s="205" t="s">
        <v>185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186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1"/>
      <c r="BZ12" s="111"/>
      <c r="CA12" s="111"/>
      <c r="CB12" s="111"/>
      <c r="CC12" s="78"/>
      <c r="CD12" s="211"/>
      <c r="CE12" s="211"/>
      <c r="CF12" s="211"/>
      <c r="CG12" s="211"/>
      <c r="CH12" s="78"/>
      <c r="CI12" s="209" t="s">
        <v>187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0"/>
    </row>
    <row r="13" spans="1:101" s="76" customFormat="1" ht="13.5" customHeight="1" thickBot="1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1"/>
      <c r="BZ13" s="111"/>
      <c r="CA13" s="111"/>
      <c r="CB13" s="111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0"/>
    </row>
    <row r="14" spans="1:101" ht="13.5" customHeight="1" thickBot="1">
      <c r="A14" s="81"/>
      <c r="B14" s="223" t="s">
        <v>51</v>
      </c>
      <c r="C14" s="223"/>
      <c r="D14" s="223"/>
      <c r="E14" s="223"/>
      <c r="F14" s="223"/>
      <c r="G14" s="223"/>
      <c r="H14" s="82"/>
      <c r="I14" s="224">
        <f>STR</f>
        <v>10</v>
      </c>
      <c r="J14" s="224"/>
      <c r="K14" s="224"/>
      <c r="L14" s="224"/>
      <c r="M14" s="78"/>
      <c r="N14" s="225">
        <f>STRMOD</f>
        <v>0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2"/>
      <c r="AC14" s="82"/>
      <c r="AD14" s="223" t="s">
        <v>112</v>
      </c>
      <c r="AE14" s="223"/>
      <c r="AF14" s="223"/>
      <c r="AG14" s="223"/>
      <c r="AH14" s="223"/>
      <c r="AI14" s="223"/>
      <c r="AJ14" s="82"/>
      <c r="AK14" s="210">
        <f>HP</f>
        <v>37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2"/>
      <c r="BY14" s="112"/>
      <c r="BZ14" s="112"/>
      <c r="CA14" s="112"/>
      <c r="CB14" s="112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3"/>
    </row>
    <row r="15" spans="1:101" ht="13.5" customHeight="1" thickBot="1">
      <c r="A15" s="81"/>
      <c r="B15" s="223"/>
      <c r="C15" s="223"/>
      <c r="D15" s="223"/>
      <c r="E15" s="223"/>
      <c r="F15" s="223"/>
      <c r="G15" s="223"/>
      <c r="H15" s="82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2"/>
      <c r="AC15" s="82"/>
      <c r="AD15" s="223"/>
      <c r="AE15" s="223"/>
      <c r="AF15" s="223"/>
      <c r="AG15" s="223"/>
      <c r="AH15" s="223"/>
      <c r="AI15" s="223"/>
      <c r="AJ15" s="82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2"/>
      <c r="BY15" s="112"/>
      <c r="BZ15" s="112"/>
      <c r="CA15" s="112"/>
      <c r="CB15" s="112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3"/>
    </row>
    <row r="16" spans="1:101" ht="13.5" customHeight="1" thickBot="1">
      <c r="A16" s="81"/>
      <c r="B16" s="230" t="s">
        <v>188</v>
      </c>
      <c r="C16" s="230"/>
      <c r="D16" s="230"/>
      <c r="E16" s="230"/>
      <c r="F16" s="230"/>
      <c r="G16" s="230"/>
      <c r="H16" s="82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2"/>
      <c r="AC16" s="82"/>
      <c r="AD16" s="230" t="s">
        <v>189</v>
      </c>
      <c r="AE16" s="230"/>
      <c r="AF16" s="230"/>
      <c r="AG16" s="230"/>
      <c r="AH16" s="230"/>
      <c r="AI16" s="230"/>
      <c r="AJ16" s="82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0"/>
      <c r="BZ16" s="110"/>
      <c r="CA16" s="110"/>
      <c r="CB16" s="110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3"/>
    </row>
    <row r="17" spans="1:116" ht="13.5" thickBot="1">
      <c r="A17" s="81"/>
      <c r="B17" s="82"/>
      <c r="C17" s="82"/>
      <c r="D17" s="84"/>
      <c r="E17" s="82"/>
      <c r="F17" s="82"/>
      <c r="G17" s="82"/>
      <c r="H17" s="82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2"/>
      <c r="AC17" s="82"/>
      <c r="AD17" s="82"/>
      <c r="AE17" s="82"/>
      <c r="AF17" s="82"/>
      <c r="AG17" s="82"/>
      <c r="AH17" s="82"/>
      <c r="AI17" s="82"/>
      <c r="AJ17" s="82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3"/>
      <c r="BZ17" s="113"/>
      <c r="CA17" s="113"/>
      <c r="CB17" s="113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3"/>
    </row>
    <row r="18" spans="1:116" ht="12.75" customHeight="1" thickBot="1">
      <c r="A18" s="81"/>
      <c r="B18" s="223" t="s">
        <v>39</v>
      </c>
      <c r="C18" s="223"/>
      <c r="D18" s="223"/>
      <c r="E18" s="223"/>
      <c r="F18" s="223"/>
      <c r="G18" s="223"/>
      <c r="H18" s="82"/>
      <c r="I18" s="224">
        <f>DEX</f>
        <v>10</v>
      </c>
      <c r="J18" s="224"/>
      <c r="K18" s="224"/>
      <c r="L18" s="224"/>
      <c r="M18" s="78"/>
      <c r="N18" s="225">
        <f>DEXMOD</f>
        <v>0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2"/>
      <c r="AC18" s="82"/>
      <c r="AD18" s="223" t="s">
        <v>190</v>
      </c>
      <c r="AE18" s="223"/>
      <c r="AF18" s="223"/>
      <c r="AG18" s="223"/>
      <c r="AH18" s="223"/>
      <c r="AI18" s="223"/>
      <c r="AJ18" s="82"/>
      <c r="AK18" s="231">
        <f>AP18+AU18+AZ18+BE18</f>
        <v>10</v>
      </c>
      <c r="AL18" s="231"/>
      <c r="AM18" s="231"/>
      <c r="AN18" s="231"/>
      <c r="AO18" s="233" t="s">
        <v>191</v>
      </c>
      <c r="AP18" s="236">
        <v>10</v>
      </c>
      <c r="AQ18" s="236"/>
      <c r="AR18" s="236"/>
      <c r="AS18" s="236"/>
      <c r="AT18" s="234" t="s">
        <v>192</v>
      </c>
      <c r="AU18" s="235">
        <f>IF(MaxDexBonus=0,DEXMOD,IF(MaxDexBonus&gt;DEXMOD,DEXMOD,MaxDexBonus))</f>
        <v>0</v>
      </c>
      <c r="AV18" s="235"/>
      <c r="AW18" s="235"/>
      <c r="AX18" s="235"/>
      <c r="AY18" s="252" t="s">
        <v>192</v>
      </c>
      <c r="AZ18" s="235">
        <f>S129</f>
        <v>0</v>
      </c>
      <c r="BA18" s="235"/>
      <c r="BB18" s="235"/>
      <c r="BC18" s="235"/>
      <c r="BD18" s="252" t="s">
        <v>192</v>
      </c>
      <c r="BE18" s="237"/>
      <c r="BF18" s="237"/>
      <c r="BG18" s="237"/>
      <c r="BH18" s="237"/>
      <c r="BI18" s="233"/>
      <c r="BJ18" s="249" t="s">
        <v>193</v>
      </c>
      <c r="BK18" s="250"/>
      <c r="BL18" s="250"/>
      <c r="BM18" s="250"/>
      <c r="BN18" s="234"/>
      <c r="BO18" s="235">
        <f>BT18+BY18+CD18</f>
        <v>2</v>
      </c>
      <c r="BP18" s="235"/>
      <c r="BQ18" s="235"/>
      <c r="BR18" s="235"/>
      <c r="BS18" s="233" t="s">
        <v>191</v>
      </c>
      <c r="BT18" s="235">
        <f>AD119</f>
        <v>0</v>
      </c>
      <c r="BU18" s="235"/>
      <c r="BV18" s="235"/>
      <c r="BW18" s="235"/>
      <c r="BX18" s="252" t="s">
        <v>192</v>
      </c>
      <c r="BY18" s="240"/>
      <c r="BZ18" s="241"/>
      <c r="CA18" s="241"/>
      <c r="CB18" s="242"/>
      <c r="CC18" s="252" t="s">
        <v>192</v>
      </c>
      <c r="CD18" s="237">
        <v>2</v>
      </c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3"/>
      <c r="DF18" s="85"/>
      <c r="DG18" s="85"/>
      <c r="DH18" s="85"/>
      <c r="DI18" s="85"/>
      <c r="DJ18" s="85"/>
      <c r="DK18" s="85" t="e">
        <f>NA()</f>
        <v>#N/A</v>
      </c>
    </row>
    <row r="19" spans="1:116" ht="12.75" customHeight="1" thickBot="1">
      <c r="A19" s="81"/>
      <c r="B19" s="223"/>
      <c r="C19" s="223"/>
      <c r="D19" s="223"/>
      <c r="E19" s="223"/>
      <c r="F19" s="223"/>
      <c r="G19" s="223"/>
      <c r="H19" s="82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2"/>
      <c r="AC19" s="82"/>
      <c r="AD19" s="223"/>
      <c r="AE19" s="223"/>
      <c r="AF19" s="223"/>
      <c r="AG19" s="223"/>
      <c r="AH19" s="223"/>
      <c r="AI19" s="223"/>
      <c r="AJ19" s="82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3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1"/>
      <c r="B20" s="230" t="s">
        <v>194</v>
      </c>
      <c r="C20" s="230"/>
      <c r="D20" s="230"/>
      <c r="E20" s="230"/>
      <c r="F20" s="230"/>
      <c r="G20" s="230"/>
      <c r="H20" s="82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2"/>
      <c r="AC20" s="82"/>
      <c r="AD20" s="230" t="s">
        <v>195</v>
      </c>
      <c r="AE20" s="230"/>
      <c r="AF20" s="230"/>
      <c r="AG20" s="230"/>
      <c r="AH20" s="230"/>
      <c r="AI20" s="230"/>
      <c r="AJ20" s="82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196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3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1"/>
      <c r="B21" s="82"/>
      <c r="C21" s="82"/>
      <c r="D21" s="84"/>
      <c r="E21" s="82"/>
      <c r="F21" s="82"/>
      <c r="G21" s="82"/>
      <c r="H21" s="8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2"/>
      <c r="AC21" s="82"/>
      <c r="AD21" s="82"/>
      <c r="AE21" s="82"/>
      <c r="AF21" s="82"/>
      <c r="AG21" s="82"/>
      <c r="AH21" s="82"/>
      <c r="AI21" s="82"/>
      <c r="AJ21" s="82"/>
      <c r="AK21" s="254" t="s">
        <v>184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197</v>
      </c>
      <c r="AV21" s="253"/>
      <c r="AW21" s="253"/>
      <c r="AX21" s="253"/>
      <c r="AY21" s="78"/>
      <c r="AZ21" s="253" t="s">
        <v>198</v>
      </c>
      <c r="BA21" s="253"/>
      <c r="BB21" s="253"/>
      <c r="BC21" s="253"/>
      <c r="BD21" s="78"/>
      <c r="BE21" s="253" t="s">
        <v>199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184</v>
      </c>
      <c r="BP21" s="254"/>
      <c r="BQ21" s="254"/>
      <c r="BR21" s="254"/>
      <c r="BS21" s="78"/>
      <c r="BT21" s="253" t="s">
        <v>200</v>
      </c>
      <c r="BU21" s="253"/>
      <c r="BV21" s="253"/>
      <c r="BW21" s="253"/>
      <c r="BX21" s="78"/>
      <c r="BY21" s="253" t="s">
        <v>201</v>
      </c>
      <c r="BZ21" s="253"/>
      <c r="CA21" s="253"/>
      <c r="CB21" s="253"/>
      <c r="CC21" s="78"/>
      <c r="CD21" s="255" t="s">
        <v>199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202</v>
      </c>
      <c r="CO21" s="255"/>
      <c r="CP21" s="255"/>
      <c r="CQ21" s="255"/>
      <c r="CR21" s="78"/>
      <c r="CS21" s="232" t="s">
        <v>203</v>
      </c>
      <c r="CT21" s="232"/>
      <c r="CU21" s="232"/>
      <c r="CV21" s="232"/>
      <c r="CW21" s="83"/>
    </row>
    <row r="22" spans="1:116" ht="12.75" customHeight="1" thickBot="1">
      <c r="A22" s="81"/>
      <c r="B22" s="223" t="s">
        <v>89</v>
      </c>
      <c r="C22" s="223"/>
      <c r="D22" s="223"/>
      <c r="E22" s="223"/>
      <c r="F22" s="223"/>
      <c r="G22" s="223"/>
      <c r="H22" s="82"/>
      <c r="I22" s="224">
        <f>CON</f>
        <v>12</v>
      </c>
      <c r="J22" s="224"/>
      <c r="K22" s="224"/>
      <c r="L22" s="224"/>
      <c r="M22" s="78"/>
      <c r="N22" s="225">
        <f>CONMOD</f>
        <v>1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2"/>
      <c r="AC22" s="82"/>
      <c r="AD22" s="82"/>
      <c r="AE22" s="82"/>
      <c r="AF22" s="82"/>
      <c r="AG22" s="82"/>
      <c r="AH22" s="82"/>
      <c r="AI22" s="82"/>
      <c r="AJ22" s="82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3"/>
    </row>
    <row r="23" spans="1:116" ht="13.5" customHeight="1" thickBot="1">
      <c r="A23" s="81"/>
      <c r="B23" s="223"/>
      <c r="C23" s="223"/>
      <c r="D23" s="223"/>
      <c r="E23" s="223"/>
      <c r="F23" s="223"/>
      <c r="G23" s="223"/>
      <c r="H23" s="82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2"/>
      <c r="AC23" s="82"/>
      <c r="AD23" s="82"/>
      <c r="AE23" s="82"/>
      <c r="AF23" s="82"/>
      <c r="AG23" s="82"/>
      <c r="AH23" s="82"/>
      <c r="AI23" s="82"/>
      <c r="AJ23" s="82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3"/>
    </row>
    <row r="24" spans="1:116" ht="13.5" customHeight="1" thickBot="1">
      <c r="A24" s="81"/>
      <c r="B24" s="230" t="s">
        <v>204</v>
      </c>
      <c r="C24" s="230"/>
      <c r="D24" s="230"/>
      <c r="E24" s="230"/>
      <c r="F24" s="230"/>
      <c r="G24" s="230"/>
      <c r="H24" s="82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2"/>
      <c r="AC24" s="82"/>
      <c r="AD24" s="223" t="s">
        <v>205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2"/>
      <c r="AP24" s="264">
        <f>AU24+AZ24</f>
        <v>0</v>
      </c>
      <c r="AQ24" s="264"/>
      <c r="AR24" s="264"/>
      <c r="AS24" s="264"/>
      <c r="AT24" s="252" t="s">
        <v>191</v>
      </c>
      <c r="AU24" s="235">
        <f>DEXMOD</f>
        <v>0</v>
      </c>
      <c r="AV24" s="235"/>
      <c r="AW24" s="235"/>
      <c r="AX24" s="235"/>
      <c r="AY24" s="252" t="s">
        <v>192</v>
      </c>
      <c r="AZ24" s="237"/>
      <c r="BA24" s="237"/>
      <c r="BB24" s="237"/>
      <c r="BC24" s="237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3"/>
    </row>
    <row r="25" spans="1:116" ht="13.5" customHeight="1" thickBot="1">
      <c r="A25" s="81"/>
      <c r="B25" s="82"/>
      <c r="C25" s="82"/>
      <c r="D25" s="84"/>
      <c r="E25" s="82"/>
      <c r="F25" s="82"/>
      <c r="G25" s="82"/>
      <c r="H25" s="8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2"/>
      <c r="AC25" s="82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2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2"/>
      <c r="BE25" s="82"/>
      <c r="BF25" s="82"/>
      <c r="BG25" s="263"/>
      <c r="BH25" s="263"/>
      <c r="BI25" s="256" t="s">
        <v>206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207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7</v>
      </c>
      <c r="CS25" s="273"/>
      <c r="CT25" s="273"/>
      <c r="CU25" s="273"/>
      <c r="CV25" s="273"/>
      <c r="CW25" s="83"/>
    </row>
    <row r="26" spans="1:116" ht="13.5" customHeight="1" thickBot="1">
      <c r="A26" s="81"/>
      <c r="B26" s="223" t="s">
        <v>44</v>
      </c>
      <c r="C26" s="223"/>
      <c r="D26" s="223"/>
      <c r="E26" s="223"/>
      <c r="F26" s="223"/>
      <c r="G26" s="223"/>
      <c r="H26" s="82"/>
      <c r="I26" s="224">
        <f>INT</f>
        <v>10</v>
      </c>
      <c r="J26" s="224"/>
      <c r="K26" s="224"/>
      <c r="L26" s="224"/>
      <c r="M26" s="78"/>
      <c r="N26" s="225">
        <f>INTMOD</f>
        <v>0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2"/>
      <c r="AC26" s="82"/>
      <c r="AD26" s="230" t="s">
        <v>208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2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2"/>
      <c r="BE26" s="82"/>
      <c r="BF26" s="82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3"/>
    </row>
    <row r="27" spans="1:116" ht="12.75" customHeight="1" thickBot="1">
      <c r="A27" s="81"/>
      <c r="B27" s="223"/>
      <c r="C27" s="223"/>
      <c r="D27" s="223"/>
      <c r="E27" s="223"/>
      <c r="F27" s="223"/>
      <c r="G27" s="223"/>
      <c r="H27" s="82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274" t="s">
        <v>184</v>
      </c>
      <c r="AQ27" s="274"/>
      <c r="AR27" s="274"/>
      <c r="AS27" s="274"/>
      <c r="AT27" s="82"/>
      <c r="AU27" s="262" t="s">
        <v>197</v>
      </c>
      <c r="AV27" s="262"/>
      <c r="AW27" s="262"/>
      <c r="AX27" s="262"/>
      <c r="AY27" s="82"/>
      <c r="AZ27" s="262" t="s">
        <v>199</v>
      </c>
      <c r="BA27" s="262"/>
      <c r="BB27" s="262"/>
      <c r="BC27" s="262"/>
      <c r="BD27" s="82"/>
      <c r="BE27" s="82"/>
      <c r="BF27" s="82"/>
      <c r="BG27" s="263"/>
      <c r="BH27" s="263"/>
      <c r="BI27" s="258" t="s">
        <v>209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210</v>
      </c>
      <c r="BZ27" s="259"/>
      <c r="CA27" s="259"/>
      <c r="CB27" s="259"/>
      <c r="CC27" s="82"/>
      <c r="CD27" s="260" t="s">
        <v>211</v>
      </c>
      <c r="CE27" s="260"/>
      <c r="CF27" s="260"/>
      <c r="CG27" s="260"/>
      <c r="CH27" s="82"/>
      <c r="CI27" s="259" t="s">
        <v>181</v>
      </c>
      <c r="CJ27" s="259"/>
      <c r="CK27" s="259"/>
      <c r="CL27" s="259"/>
      <c r="CM27" s="82"/>
      <c r="CN27" s="261" t="s">
        <v>212</v>
      </c>
      <c r="CO27" s="261"/>
      <c r="CP27" s="261"/>
      <c r="CQ27" s="261"/>
      <c r="CR27" s="82"/>
      <c r="CS27" s="259" t="s">
        <v>199</v>
      </c>
      <c r="CT27" s="259"/>
      <c r="CU27" s="259"/>
      <c r="CV27" s="259"/>
      <c r="CW27" s="83"/>
    </row>
    <row r="28" spans="1:116" ht="13.5" customHeight="1" thickBot="1">
      <c r="A28" s="81"/>
      <c r="B28" s="230" t="s">
        <v>213</v>
      </c>
      <c r="C28" s="230"/>
      <c r="D28" s="230"/>
      <c r="E28" s="230"/>
      <c r="F28" s="230"/>
      <c r="G28" s="230"/>
      <c r="H28" s="82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274"/>
      <c r="AQ28" s="274"/>
      <c r="AR28" s="274"/>
      <c r="AS28" s="274"/>
      <c r="AT28" s="82"/>
      <c r="AU28" s="262"/>
      <c r="AV28" s="262"/>
      <c r="AW28" s="262"/>
      <c r="AX28" s="262"/>
      <c r="AY28" s="82"/>
      <c r="AZ28" s="262"/>
      <c r="BA28" s="262"/>
      <c r="BB28" s="262"/>
      <c r="BC28" s="262"/>
      <c r="BD28" s="82"/>
      <c r="BE28" s="82"/>
      <c r="BF28" s="82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2"/>
      <c r="CD28" s="260"/>
      <c r="CE28" s="260"/>
      <c r="CF28" s="260"/>
      <c r="CG28" s="260"/>
      <c r="CH28" s="82"/>
      <c r="CI28" s="259"/>
      <c r="CJ28" s="259"/>
      <c r="CK28" s="259"/>
      <c r="CL28" s="259"/>
      <c r="CM28" s="82"/>
      <c r="CN28" s="261"/>
      <c r="CO28" s="261"/>
      <c r="CP28" s="261"/>
      <c r="CQ28" s="261"/>
      <c r="CR28" s="82"/>
      <c r="CS28" s="259"/>
      <c r="CT28" s="259"/>
      <c r="CU28" s="259"/>
      <c r="CV28" s="259"/>
      <c r="CW28" s="83"/>
    </row>
    <row r="29" spans="1:116" ht="13.5" thickBot="1">
      <c r="A29" s="81"/>
      <c r="B29" s="82"/>
      <c r="C29" s="82"/>
      <c r="D29" s="82"/>
      <c r="E29" s="82"/>
      <c r="F29" s="82"/>
      <c r="G29" s="82"/>
      <c r="H29" s="8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2"/>
      <c r="AC29" s="82"/>
      <c r="AD29" s="223" t="s">
        <v>214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6"/>
      <c r="AU29" s="272">
        <f>FeatSheet!E59</f>
        <v>7</v>
      </c>
      <c r="AV29" s="272"/>
      <c r="AW29" s="272"/>
      <c r="AX29" s="272"/>
      <c r="AY29" s="272"/>
      <c r="AZ29" s="272"/>
      <c r="BA29" s="272"/>
      <c r="BB29" s="272"/>
      <c r="BC29" s="27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3"/>
    </row>
    <row r="30" spans="1:116" ht="12.75" customHeight="1" thickBot="1">
      <c r="A30" s="81"/>
      <c r="B30" s="223" t="s">
        <v>83</v>
      </c>
      <c r="C30" s="223"/>
      <c r="D30" s="223"/>
      <c r="E30" s="223"/>
      <c r="F30" s="223"/>
      <c r="G30" s="223"/>
      <c r="H30" s="82"/>
      <c r="I30" s="224">
        <f>WIS</f>
        <v>13</v>
      </c>
      <c r="J30" s="224"/>
      <c r="K30" s="224"/>
      <c r="L30" s="224"/>
      <c r="M30" s="78"/>
      <c r="N30" s="225">
        <f>WISMOD</f>
        <v>1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2"/>
      <c r="AC30" s="82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6"/>
      <c r="AU30" s="272"/>
      <c r="AV30" s="272"/>
      <c r="AW30" s="272"/>
      <c r="AX30" s="272"/>
      <c r="AY30" s="272"/>
      <c r="AZ30" s="272"/>
      <c r="BA30" s="272"/>
      <c r="BB30" s="272"/>
      <c r="BC30" s="272"/>
      <c r="BD30" s="82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 t="str">
        <f>IF(AND(FeatSheet!G3=1,FeatSheet!D3=0)=TRUE,"",(CI30+CN30+CS30))</f>
        <v/>
      </c>
      <c r="CE30" s="271"/>
      <c r="CF30" s="271"/>
      <c r="CG30" s="271"/>
      <c r="CH30" s="265" t="s">
        <v>191</v>
      </c>
      <c r="CI30" s="266">
        <f>FeatSheet!J3-ArCkPen</f>
        <v>0</v>
      </c>
      <c r="CJ30" s="266"/>
      <c r="CK30" s="266"/>
      <c r="CL30" s="266"/>
      <c r="CM30" s="265" t="s">
        <v>192</v>
      </c>
      <c r="CN30" s="266">
        <f>ROUNDDOWN(FeatSheet!F3,0)</f>
        <v>0</v>
      </c>
      <c r="CO30" s="266"/>
      <c r="CP30" s="266"/>
      <c r="CQ30" s="266"/>
      <c r="CR30" s="265" t="s">
        <v>192</v>
      </c>
      <c r="CS30" s="266"/>
      <c r="CT30" s="266"/>
      <c r="CU30" s="266"/>
      <c r="CV30" s="266"/>
      <c r="CW30" s="83"/>
    </row>
    <row r="31" spans="1:116" ht="13.5" customHeight="1" thickBot="1">
      <c r="A31" s="81"/>
      <c r="B31" s="223"/>
      <c r="C31" s="223"/>
      <c r="D31" s="223"/>
      <c r="E31" s="223"/>
      <c r="F31" s="223"/>
      <c r="G31" s="223"/>
      <c r="H31" s="82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2"/>
      <c r="AC31" s="82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6"/>
      <c r="AU31" s="272"/>
      <c r="AV31" s="272"/>
      <c r="AW31" s="272"/>
      <c r="AX31" s="272"/>
      <c r="AY31" s="272"/>
      <c r="AZ31" s="272"/>
      <c r="BA31" s="272"/>
      <c r="BB31" s="272"/>
      <c r="BC31" s="272"/>
      <c r="BD31" s="82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3"/>
      <c r="CZ31" s="71">
        <v>1</v>
      </c>
    </row>
    <row r="32" spans="1:116" ht="13.5" customHeight="1" thickBot="1">
      <c r="A32" s="81"/>
      <c r="B32" s="230" t="s">
        <v>215</v>
      </c>
      <c r="C32" s="230"/>
      <c r="D32" s="230"/>
      <c r="E32" s="230"/>
      <c r="F32" s="230"/>
      <c r="G32" s="230"/>
      <c r="H32" s="82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191</v>
      </c>
      <c r="CI32" s="266">
        <f>FeatSheet!J4</f>
        <v>0</v>
      </c>
      <c r="CJ32" s="266"/>
      <c r="CK32" s="266"/>
      <c r="CL32" s="266"/>
      <c r="CM32" s="265" t="s">
        <v>192</v>
      </c>
      <c r="CN32" s="266">
        <f>ROUNDDOWN(FeatSheet!F4,0)</f>
        <v>0</v>
      </c>
      <c r="CO32" s="266"/>
      <c r="CP32" s="266"/>
      <c r="CQ32" s="266"/>
      <c r="CR32" s="265" t="s">
        <v>192</v>
      </c>
      <c r="CS32" s="266"/>
      <c r="CT32" s="266"/>
      <c r="CU32" s="266"/>
      <c r="CV32" s="266"/>
      <c r="CW32" s="83"/>
    </row>
    <row r="33" spans="1:104" ht="13.5" customHeight="1" thickBot="1">
      <c r="A33" s="81"/>
      <c r="B33" s="82"/>
      <c r="C33" s="82"/>
      <c r="D33" s="82"/>
      <c r="E33" s="82"/>
      <c r="F33" s="82"/>
      <c r="G33" s="82"/>
      <c r="H33" s="8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2"/>
      <c r="AC33" s="82"/>
      <c r="AD33" s="223" t="s">
        <v>216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6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2"/>
      <c r="BE33" s="82"/>
      <c r="BF33" s="82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3"/>
      <c r="CZ33" s="71">
        <v>2</v>
      </c>
    </row>
    <row r="34" spans="1:104" ht="13.5" customHeight="1" thickBot="1">
      <c r="A34" s="81"/>
      <c r="B34" s="223" t="s">
        <v>64</v>
      </c>
      <c r="C34" s="223"/>
      <c r="D34" s="223"/>
      <c r="E34" s="223"/>
      <c r="F34" s="223"/>
      <c r="G34" s="223"/>
      <c r="H34" s="82"/>
      <c r="I34" s="224">
        <f>CHA</f>
        <v>18</v>
      </c>
      <c r="J34" s="224"/>
      <c r="K34" s="224"/>
      <c r="L34" s="224"/>
      <c r="M34" s="78"/>
      <c r="N34" s="225">
        <f>CHAMOD</f>
        <v>4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2"/>
      <c r="AC34" s="82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6"/>
      <c r="AU34" s="272"/>
      <c r="AV34" s="272"/>
      <c r="AW34" s="272"/>
      <c r="AX34" s="272"/>
      <c r="AY34" s="272"/>
      <c r="AZ34" s="272"/>
      <c r="BA34" s="272"/>
      <c r="BB34" s="272"/>
      <c r="BC34" s="272"/>
      <c r="BD34" s="82"/>
      <c r="BE34" s="82"/>
      <c r="BF34" s="82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0</v>
      </c>
      <c r="CE34" s="271"/>
      <c r="CF34" s="271"/>
      <c r="CG34" s="271"/>
      <c r="CH34" s="265" t="s">
        <v>191</v>
      </c>
      <c r="CI34" s="266">
        <f>FeatSheet!J5</f>
        <v>0</v>
      </c>
      <c r="CJ34" s="266"/>
      <c r="CK34" s="266"/>
      <c r="CL34" s="266"/>
      <c r="CM34" s="265" t="s">
        <v>192</v>
      </c>
      <c r="CN34" s="266">
        <f>ROUNDDOWN(FeatSheet!F5,0)</f>
        <v>0</v>
      </c>
      <c r="CO34" s="266"/>
      <c r="CP34" s="266"/>
      <c r="CQ34" s="266"/>
      <c r="CR34" s="265" t="s">
        <v>192</v>
      </c>
      <c r="CS34" s="266"/>
      <c r="CT34" s="266"/>
      <c r="CU34" s="266"/>
      <c r="CV34" s="266"/>
      <c r="CW34" s="83"/>
    </row>
    <row r="35" spans="1:104" ht="12.75" customHeight="1" thickBot="1">
      <c r="A35" s="81"/>
      <c r="B35" s="223"/>
      <c r="C35" s="223"/>
      <c r="D35" s="223"/>
      <c r="E35" s="223"/>
      <c r="F35" s="223"/>
      <c r="G35" s="223"/>
      <c r="H35" s="82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2"/>
      <c r="AC35" s="82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6"/>
      <c r="AU35" s="272"/>
      <c r="AV35" s="272"/>
      <c r="AW35" s="272"/>
      <c r="AX35" s="272"/>
      <c r="AY35" s="272"/>
      <c r="AZ35" s="272"/>
      <c r="BA35" s="272"/>
      <c r="BB35" s="272"/>
      <c r="BC35" s="272"/>
      <c r="BD35" s="82"/>
      <c r="BE35" s="82"/>
      <c r="BF35" s="82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3"/>
      <c r="CZ35" s="71">
        <v>3</v>
      </c>
    </row>
    <row r="36" spans="1:104" ht="13.5" customHeight="1" thickBot="1">
      <c r="A36" s="81"/>
      <c r="B36" s="230" t="s">
        <v>217</v>
      </c>
      <c r="C36" s="230"/>
      <c r="D36" s="230"/>
      <c r="E36" s="230"/>
      <c r="F36" s="230"/>
      <c r="G36" s="230"/>
      <c r="H36" s="82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2</v>
      </c>
      <c r="CE36" s="271"/>
      <c r="CF36" s="271"/>
      <c r="CG36" s="271"/>
      <c r="CH36" s="265" t="s">
        <v>191</v>
      </c>
      <c r="CI36" s="266">
        <f>FeatSheet!J6-ArCkPen</f>
        <v>0</v>
      </c>
      <c r="CJ36" s="266"/>
      <c r="CK36" s="266"/>
      <c r="CL36" s="266"/>
      <c r="CM36" s="265" t="s">
        <v>192</v>
      </c>
      <c r="CN36" s="266">
        <f>ROUNDDOWN(FeatSheet!F6,0)</f>
        <v>2</v>
      </c>
      <c r="CO36" s="266"/>
      <c r="CP36" s="266"/>
      <c r="CQ36" s="266"/>
      <c r="CR36" s="265" t="s">
        <v>192</v>
      </c>
      <c r="CS36" s="266"/>
      <c r="CT36" s="266"/>
      <c r="CU36" s="266"/>
      <c r="CV36" s="266"/>
      <c r="CW36" s="83"/>
    </row>
    <row r="37" spans="1:104" ht="13.5" customHeight="1" thickBot="1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3"/>
      <c r="CZ37" s="71">
        <v>4</v>
      </c>
    </row>
    <row r="38" spans="1:104" ht="12.75" customHeight="1" thickBot="1">
      <c r="A38" s="81"/>
      <c r="B38" s="275" t="s">
        <v>218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2"/>
      <c r="N38" s="212" t="s">
        <v>184</v>
      </c>
      <c r="O38" s="212"/>
      <c r="P38" s="212"/>
      <c r="Q38" s="212"/>
      <c r="R38" s="78"/>
      <c r="S38" s="211" t="s">
        <v>219</v>
      </c>
      <c r="T38" s="211"/>
      <c r="U38" s="211"/>
      <c r="V38" s="211"/>
      <c r="W38" s="78"/>
      <c r="X38" s="211" t="s">
        <v>181</v>
      </c>
      <c r="Y38" s="211"/>
      <c r="Z38" s="211"/>
      <c r="AA38" s="211"/>
      <c r="AB38" s="78"/>
      <c r="AC38" s="211" t="s">
        <v>220</v>
      </c>
      <c r="AD38" s="211"/>
      <c r="AE38" s="211"/>
      <c r="AF38" s="211"/>
      <c r="AG38" s="78"/>
      <c r="AH38" s="211" t="s">
        <v>199</v>
      </c>
      <c r="AI38" s="211"/>
      <c r="AJ38" s="211"/>
      <c r="AK38" s="211"/>
      <c r="AL38" s="78"/>
      <c r="AM38" s="229" t="s">
        <v>183</v>
      </c>
      <c r="AN38" s="229"/>
      <c r="AO38" s="229"/>
      <c r="AP38" s="229"/>
      <c r="AQ38" s="78"/>
      <c r="AR38" s="87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9"/>
      <c r="BD38" s="82"/>
      <c r="BE38" s="82"/>
      <c r="BF38" s="82"/>
      <c r="BG38" s="267"/>
      <c r="BH38" s="267"/>
      <c r="BI38" s="268" t="str">
        <f>FeatSheet!C7</f>
        <v>Craft ( Tools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0</v>
      </c>
      <c r="CE38" s="271"/>
      <c r="CF38" s="271"/>
      <c r="CG38" s="271"/>
      <c r="CH38" s="265" t="s">
        <v>191</v>
      </c>
      <c r="CI38" s="266">
        <f>FeatSheet!J7</f>
        <v>0</v>
      </c>
      <c r="CJ38" s="266"/>
      <c r="CK38" s="266"/>
      <c r="CL38" s="266"/>
      <c r="CM38" s="265" t="s">
        <v>192</v>
      </c>
      <c r="CN38" s="266">
        <f>ROUNDDOWN(FeatSheet!F7,0)</f>
        <v>0</v>
      </c>
      <c r="CO38" s="266"/>
      <c r="CP38" s="266"/>
      <c r="CQ38" s="266"/>
      <c r="CR38" s="265" t="s">
        <v>192</v>
      </c>
      <c r="CS38" s="266"/>
      <c r="CT38" s="266"/>
      <c r="CU38" s="266"/>
      <c r="CV38" s="266"/>
      <c r="CW38" s="83"/>
    </row>
    <row r="39" spans="1:104" ht="13.5" customHeight="1" thickBot="1">
      <c r="A39" s="81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2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0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2"/>
      <c r="BD39" s="82"/>
      <c r="BE39" s="82"/>
      <c r="BF39" s="82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3"/>
      <c r="CZ39" s="71">
        <v>5</v>
      </c>
    </row>
    <row r="40" spans="1:104" ht="12.75" customHeight="1" thickBot="1">
      <c r="A40" s="81"/>
      <c r="B40" s="223" t="s">
        <v>221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2"/>
      <c r="N40" s="264">
        <f>S40+X40+AC40+AH40</f>
        <v>3</v>
      </c>
      <c r="O40" s="264"/>
      <c r="P40" s="264"/>
      <c r="Q40" s="264"/>
      <c r="R40" s="252" t="s">
        <v>191</v>
      </c>
      <c r="S40" s="235">
        <f>FeatSheet!AK4</f>
        <v>2</v>
      </c>
      <c r="T40" s="235"/>
      <c r="U40" s="235"/>
      <c r="V40" s="235"/>
      <c r="W40" s="252" t="s">
        <v>192</v>
      </c>
      <c r="X40" s="276">
        <f>CONMOD</f>
        <v>1</v>
      </c>
      <c r="Y40" s="276"/>
      <c r="Z40" s="276"/>
      <c r="AA40" s="276"/>
      <c r="AB40" s="252" t="s">
        <v>192</v>
      </c>
      <c r="AC40" s="237">
        <v>0</v>
      </c>
      <c r="AD40" s="237"/>
      <c r="AE40" s="237"/>
      <c r="AF40" s="237"/>
      <c r="AG40" s="252" t="s">
        <v>192</v>
      </c>
      <c r="AH40" s="237"/>
      <c r="AI40" s="237"/>
      <c r="AJ40" s="237"/>
      <c r="AK40" s="237"/>
      <c r="AL40" s="233" t="s">
        <v>192</v>
      </c>
      <c r="AM40" s="277"/>
      <c r="AN40" s="277"/>
      <c r="AO40" s="277"/>
      <c r="AP40" s="277"/>
      <c r="AQ40" s="78"/>
      <c r="AR40" s="90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2"/>
      <c r="BD40" s="82"/>
      <c r="BE40" s="82"/>
      <c r="BF40" s="82"/>
      <c r="BG40" s="267"/>
      <c r="BH40" s="267"/>
      <c r="BI40" s="268" t="str">
        <f>FeatSheet!C8</f>
        <v>Craft ( B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0</v>
      </c>
      <c r="CE40" s="271"/>
      <c r="CF40" s="271"/>
      <c r="CG40" s="271"/>
      <c r="CH40" s="265" t="s">
        <v>191</v>
      </c>
      <c r="CI40" s="266">
        <f>FeatSheet!J8</f>
        <v>0</v>
      </c>
      <c r="CJ40" s="266"/>
      <c r="CK40" s="266"/>
      <c r="CL40" s="266"/>
      <c r="CM40" s="265" t="s">
        <v>192</v>
      </c>
      <c r="CN40" s="266">
        <f>ROUNDDOWN(FeatSheet!F8,0)</f>
        <v>0</v>
      </c>
      <c r="CO40" s="266"/>
      <c r="CP40" s="266"/>
      <c r="CQ40" s="266"/>
      <c r="CR40" s="265" t="s">
        <v>192</v>
      </c>
      <c r="CS40" s="266"/>
      <c r="CT40" s="266"/>
      <c r="CU40" s="266"/>
      <c r="CV40" s="266"/>
      <c r="CW40" s="83"/>
    </row>
    <row r="41" spans="1:104" ht="12.75" customHeight="1" thickBot="1">
      <c r="A41" s="81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2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0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2"/>
      <c r="BD41" s="82"/>
      <c r="BE41" s="82"/>
      <c r="BF41" s="82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3"/>
      <c r="CZ41" s="71">
        <v>6</v>
      </c>
    </row>
    <row r="42" spans="1:104" ht="13.5" customHeight="1" thickBot="1">
      <c r="A42" s="81"/>
      <c r="B42" s="230" t="s">
        <v>222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2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0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2"/>
      <c r="BD42" s="82"/>
      <c r="BE42" s="82"/>
      <c r="BF42" s="82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0</v>
      </c>
      <c r="CE42" s="271"/>
      <c r="CF42" s="271"/>
      <c r="CG42" s="271"/>
      <c r="CH42" s="265" t="s">
        <v>191</v>
      </c>
      <c r="CI42" s="266">
        <f>FeatSheet!J9</f>
        <v>0</v>
      </c>
      <c r="CJ42" s="266"/>
      <c r="CK42" s="266"/>
      <c r="CL42" s="266"/>
      <c r="CM42" s="265" t="s">
        <v>192</v>
      </c>
      <c r="CN42" s="266">
        <f>ROUNDDOWN(FeatSheet!F9,0)</f>
        <v>0</v>
      </c>
      <c r="CO42" s="266"/>
      <c r="CP42" s="266"/>
      <c r="CQ42" s="266"/>
      <c r="CR42" s="265" t="s">
        <v>192</v>
      </c>
      <c r="CS42" s="266"/>
      <c r="CT42" s="266"/>
      <c r="CU42" s="266"/>
      <c r="CV42" s="266"/>
      <c r="CW42" s="83"/>
    </row>
    <row r="43" spans="1:104" ht="13.5" customHeight="1" thickBot="1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0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2"/>
      <c r="BD43" s="82"/>
      <c r="BE43" s="82"/>
      <c r="BF43" s="82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3"/>
      <c r="CZ43" s="71">
        <v>7</v>
      </c>
    </row>
    <row r="44" spans="1:104" ht="12.75" customHeight="1" thickBot="1">
      <c r="A44" s="81"/>
      <c r="B44" s="223" t="s">
        <v>223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2"/>
      <c r="N44" s="264">
        <f>S44+X44+AC44+AH44</f>
        <v>2</v>
      </c>
      <c r="O44" s="264"/>
      <c r="P44" s="264"/>
      <c r="Q44" s="264"/>
      <c r="R44" s="252" t="s">
        <v>191</v>
      </c>
      <c r="S44" s="235">
        <f>FeatSheet!AK7</f>
        <v>2</v>
      </c>
      <c r="T44" s="235"/>
      <c r="U44" s="235"/>
      <c r="V44" s="235"/>
      <c r="W44" s="252" t="s">
        <v>192</v>
      </c>
      <c r="X44" s="276">
        <f>DEXMOD</f>
        <v>0</v>
      </c>
      <c r="Y44" s="276"/>
      <c r="Z44" s="276"/>
      <c r="AA44" s="276"/>
      <c r="AB44" s="252" t="s">
        <v>192</v>
      </c>
      <c r="AC44" s="237">
        <v>0</v>
      </c>
      <c r="AD44" s="237"/>
      <c r="AE44" s="237"/>
      <c r="AF44" s="237"/>
      <c r="AG44" s="252" t="s">
        <v>192</v>
      </c>
      <c r="AH44" s="237">
        <f>RefMOD</f>
        <v>0</v>
      </c>
      <c r="AI44" s="237"/>
      <c r="AJ44" s="237"/>
      <c r="AK44" s="237"/>
      <c r="AL44" s="233" t="s">
        <v>192</v>
      </c>
      <c r="AM44" s="277"/>
      <c r="AN44" s="277"/>
      <c r="AO44" s="277"/>
      <c r="AP44" s="277"/>
      <c r="AQ44" s="78"/>
      <c r="AR44" s="90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2"/>
      <c r="BD44" s="82"/>
      <c r="BE44" s="82"/>
      <c r="BF44" s="82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0</v>
      </c>
      <c r="CE44" s="271"/>
      <c r="CF44" s="271"/>
      <c r="CG44" s="271"/>
      <c r="CH44" s="265" t="s">
        <v>191</v>
      </c>
      <c r="CI44" s="266">
        <f>FeatSheet!J10</f>
        <v>0</v>
      </c>
      <c r="CJ44" s="266"/>
      <c r="CK44" s="266"/>
      <c r="CL44" s="266"/>
      <c r="CM44" s="265" t="s">
        <v>192</v>
      </c>
      <c r="CN44" s="266">
        <f>ROUNDDOWN(FeatSheet!F10,0)</f>
        <v>0</v>
      </c>
      <c r="CO44" s="266"/>
      <c r="CP44" s="266"/>
      <c r="CQ44" s="266"/>
      <c r="CR44" s="265" t="s">
        <v>192</v>
      </c>
      <c r="CS44" s="266"/>
      <c r="CT44" s="266"/>
      <c r="CU44" s="266"/>
      <c r="CV44" s="266"/>
      <c r="CW44" s="83"/>
    </row>
    <row r="45" spans="1:104" ht="12.75" customHeight="1" thickBot="1">
      <c r="A45" s="81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2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0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2"/>
      <c r="BD45" s="82"/>
      <c r="BE45" s="82"/>
      <c r="BF45" s="82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3"/>
      <c r="CZ45" s="71">
        <v>8</v>
      </c>
    </row>
    <row r="46" spans="1:104" ht="13.5" customHeight="1" thickBot="1">
      <c r="A46" s="81"/>
      <c r="B46" s="230" t="s">
        <v>224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2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0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2"/>
      <c r="BD46" s="82"/>
      <c r="BE46" s="82"/>
      <c r="BF46" s="82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11</v>
      </c>
      <c r="CE46" s="271"/>
      <c r="CF46" s="271"/>
      <c r="CG46" s="271"/>
      <c r="CH46" s="265" t="s">
        <v>191</v>
      </c>
      <c r="CI46" s="266">
        <f>FeatSheet!J11</f>
        <v>4</v>
      </c>
      <c r="CJ46" s="266"/>
      <c r="CK46" s="266"/>
      <c r="CL46" s="266"/>
      <c r="CM46" s="265" t="s">
        <v>192</v>
      </c>
      <c r="CN46" s="266">
        <f>ROUNDDOWN(FeatSheet!F11,0)</f>
        <v>5</v>
      </c>
      <c r="CO46" s="266"/>
      <c r="CP46" s="266"/>
      <c r="CQ46" s="266"/>
      <c r="CR46" s="265" t="s">
        <v>192</v>
      </c>
      <c r="CS46" s="266">
        <v>2</v>
      </c>
      <c r="CT46" s="266"/>
      <c r="CU46" s="266"/>
      <c r="CV46" s="266"/>
      <c r="CW46" s="83"/>
    </row>
    <row r="47" spans="1:104" ht="13.5" customHeight="1" thickBot="1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0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2"/>
      <c r="BD47" s="82"/>
      <c r="BE47" s="82"/>
      <c r="BF47" s="82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3"/>
      <c r="CZ47" s="71">
        <v>9</v>
      </c>
    </row>
    <row r="48" spans="1:104" ht="12.75" customHeight="1" thickBot="1">
      <c r="A48" s="81"/>
      <c r="B48" s="223" t="s">
        <v>225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2"/>
      <c r="N48" s="264">
        <f>S48+X48+AC48+AH48</f>
        <v>3</v>
      </c>
      <c r="O48" s="264"/>
      <c r="P48" s="264"/>
      <c r="Q48" s="264"/>
      <c r="R48" s="252" t="s">
        <v>191</v>
      </c>
      <c r="S48" s="235">
        <f>FeatSheet!AK10</f>
        <v>2</v>
      </c>
      <c r="T48" s="235"/>
      <c r="U48" s="235"/>
      <c r="V48" s="235"/>
      <c r="W48" s="252" t="s">
        <v>192</v>
      </c>
      <c r="X48" s="276">
        <f>WISMOD</f>
        <v>1</v>
      </c>
      <c r="Y48" s="276"/>
      <c r="Z48" s="276"/>
      <c r="AA48" s="276"/>
      <c r="AB48" s="252" t="s">
        <v>192</v>
      </c>
      <c r="AC48" s="237">
        <v>0</v>
      </c>
      <c r="AD48" s="237"/>
      <c r="AE48" s="237"/>
      <c r="AF48" s="237"/>
      <c r="AG48" s="252" t="s">
        <v>192</v>
      </c>
      <c r="AH48" s="237"/>
      <c r="AI48" s="237"/>
      <c r="AJ48" s="237"/>
      <c r="AK48" s="237"/>
      <c r="AL48" s="233" t="s">
        <v>192</v>
      </c>
      <c r="AM48" s="277"/>
      <c r="AN48" s="277"/>
      <c r="AO48" s="277"/>
      <c r="AP48" s="277"/>
      <c r="AQ48" s="78"/>
      <c r="AR48" s="90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2"/>
      <c r="BD48" s="82"/>
      <c r="BE48" s="82"/>
      <c r="BF48" s="82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11</v>
      </c>
      <c r="CE48" s="271"/>
      <c r="CF48" s="271"/>
      <c r="CG48" s="271"/>
      <c r="CH48" s="265" t="s">
        <v>191</v>
      </c>
      <c r="CI48" s="266">
        <f>FeatSheet!J12</f>
        <v>4</v>
      </c>
      <c r="CJ48" s="266"/>
      <c r="CK48" s="266"/>
      <c r="CL48" s="266"/>
      <c r="CM48" s="265" t="s">
        <v>192</v>
      </c>
      <c r="CN48" s="266">
        <f>ROUNDDOWN(FeatSheet!F12,0)</f>
        <v>5</v>
      </c>
      <c r="CO48" s="266"/>
      <c r="CP48" s="266"/>
      <c r="CQ48" s="266"/>
      <c r="CR48" s="265" t="s">
        <v>192</v>
      </c>
      <c r="CS48" s="266">
        <v>2</v>
      </c>
      <c r="CT48" s="266"/>
      <c r="CU48" s="266"/>
      <c r="CV48" s="266"/>
      <c r="CW48" s="151" t="s">
        <v>226</v>
      </c>
    </row>
    <row r="49" spans="1:104" ht="12.75" customHeight="1" thickBot="1">
      <c r="A49" s="81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2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0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2"/>
      <c r="BD49" s="82"/>
      <c r="BE49" s="82"/>
      <c r="BF49" s="82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3"/>
      <c r="CZ49" s="71">
        <v>10</v>
      </c>
    </row>
    <row r="50" spans="1:104" ht="13.5" customHeight="1" thickBot="1">
      <c r="A50" s="81"/>
      <c r="B50" s="230" t="s">
        <v>227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2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3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5"/>
      <c r="BD50" s="82"/>
      <c r="BE50" s="82"/>
      <c r="BF50" s="82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191</v>
      </c>
      <c r="CI50" s="266">
        <f>FeatSheet!J13</f>
        <v>0</v>
      </c>
      <c r="CJ50" s="266"/>
      <c r="CK50" s="266"/>
      <c r="CL50" s="266"/>
      <c r="CM50" s="265" t="s">
        <v>192</v>
      </c>
      <c r="CN50" s="266">
        <f>ROUNDDOWN(FeatSheet!F13,0)</f>
        <v>0</v>
      </c>
      <c r="CO50" s="266"/>
      <c r="CP50" s="266"/>
      <c r="CQ50" s="266"/>
      <c r="CR50" s="265" t="s">
        <v>192</v>
      </c>
      <c r="CS50" s="266"/>
      <c r="CT50" s="266"/>
      <c r="CU50" s="266"/>
      <c r="CV50" s="266"/>
      <c r="CW50" s="83"/>
    </row>
    <row r="51" spans="1:104" ht="12.75" customHeight="1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3"/>
      <c r="CZ51" s="71">
        <v>11</v>
      </c>
    </row>
    <row r="52" spans="1:104" ht="12.75" customHeight="1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7</v>
      </c>
      <c r="CE52" s="271"/>
      <c r="CF52" s="271"/>
      <c r="CG52" s="271"/>
      <c r="CH52" s="265" t="s">
        <v>191</v>
      </c>
      <c r="CI52" s="266">
        <f>FeatSheet!J14</f>
        <v>4</v>
      </c>
      <c r="CJ52" s="266"/>
      <c r="CK52" s="266"/>
      <c r="CL52" s="266"/>
      <c r="CM52" s="265" t="s">
        <v>192</v>
      </c>
      <c r="CN52" s="266">
        <f>ROUNDDOWN(FeatSheet!F14,0)</f>
        <v>3</v>
      </c>
      <c r="CO52" s="266"/>
      <c r="CP52" s="266"/>
      <c r="CQ52" s="266"/>
      <c r="CR52" s="265" t="s">
        <v>192</v>
      </c>
      <c r="CS52" s="266"/>
      <c r="CT52" s="266"/>
      <c r="CU52" s="266"/>
      <c r="CV52" s="266"/>
      <c r="CW52" s="151" t="s">
        <v>228</v>
      </c>
    </row>
    <row r="53" spans="1:104" ht="12.75" customHeight="1" thickBot="1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281" t="s">
        <v>184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2"/>
      <c r="AA53" s="282" t="s">
        <v>229</v>
      </c>
      <c r="AB53" s="282"/>
      <c r="AC53" s="282"/>
      <c r="AD53" s="282"/>
      <c r="AE53" s="282"/>
      <c r="AF53" s="282"/>
      <c r="AG53" s="282"/>
      <c r="AH53" s="282"/>
      <c r="AI53" s="282"/>
      <c r="AJ53" s="82"/>
      <c r="AK53" s="282" t="s">
        <v>230</v>
      </c>
      <c r="AL53" s="282"/>
      <c r="AM53" s="282"/>
      <c r="AN53" s="282"/>
      <c r="AO53" s="82"/>
      <c r="AP53" s="282" t="s">
        <v>231</v>
      </c>
      <c r="AQ53" s="282"/>
      <c r="AR53" s="282"/>
      <c r="AS53" s="282"/>
      <c r="AT53" s="82"/>
      <c r="AU53" s="282" t="s">
        <v>199</v>
      </c>
      <c r="AV53" s="282"/>
      <c r="AW53" s="282"/>
      <c r="AX53" s="282"/>
      <c r="AY53" s="82"/>
      <c r="AZ53" s="283" t="s">
        <v>183</v>
      </c>
      <c r="BA53" s="283"/>
      <c r="BB53" s="283"/>
      <c r="BC53" s="283"/>
      <c r="BD53" s="82"/>
      <c r="BE53" s="82"/>
      <c r="BF53" s="82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3"/>
      <c r="CZ53" s="71">
        <v>12</v>
      </c>
    </row>
    <row r="54" spans="1:104" ht="13.5" customHeight="1" thickBot="1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2"/>
      <c r="AA54" s="282"/>
      <c r="AB54" s="282"/>
      <c r="AC54" s="282"/>
      <c r="AD54" s="282"/>
      <c r="AE54" s="282"/>
      <c r="AF54" s="282"/>
      <c r="AG54" s="282"/>
      <c r="AH54" s="282"/>
      <c r="AI54" s="282"/>
      <c r="AJ54" s="82"/>
      <c r="AK54" s="282"/>
      <c r="AL54" s="282"/>
      <c r="AM54" s="282"/>
      <c r="AN54" s="282"/>
      <c r="AO54" s="82"/>
      <c r="AP54" s="282"/>
      <c r="AQ54" s="282"/>
      <c r="AR54" s="282"/>
      <c r="AS54" s="282"/>
      <c r="AT54" s="82"/>
      <c r="AU54" s="282"/>
      <c r="AV54" s="282"/>
      <c r="AW54" s="282"/>
      <c r="AX54" s="282"/>
      <c r="AY54" s="82"/>
      <c r="AZ54" s="283"/>
      <c r="BA54" s="283"/>
      <c r="BB54" s="283"/>
      <c r="BC54" s="283"/>
      <c r="BD54" s="82"/>
      <c r="BE54" s="82"/>
      <c r="BF54" s="82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0</v>
      </c>
      <c r="CE54" s="271"/>
      <c r="CF54" s="271"/>
      <c r="CG54" s="271"/>
      <c r="CH54" s="265" t="s">
        <v>191</v>
      </c>
      <c r="CI54" s="266">
        <f>FeatSheet!J15</f>
        <v>0</v>
      </c>
      <c r="CJ54" s="266"/>
      <c r="CK54" s="266"/>
      <c r="CL54" s="266"/>
      <c r="CM54" s="265" t="s">
        <v>192</v>
      </c>
      <c r="CN54" s="266">
        <f>ROUNDDOWN(FeatSheet!F15,0)</f>
        <v>0</v>
      </c>
      <c r="CO54" s="266"/>
      <c r="CP54" s="266"/>
      <c r="CQ54" s="266"/>
      <c r="CR54" s="265" t="s">
        <v>192</v>
      </c>
      <c r="CS54" s="266"/>
      <c r="CT54" s="266"/>
      <c r="CU54" s="266"/>
      <c r="CV54" s="266"/>
      <c r="CW54" s="83"/>
    </row>
    <row r="55" spans="1:104" ht="12.75" customHeight="1" thickBot="1">
      <c r="A55" s="81"/>
      <c r="B55" s="223" t="s">
        <v>188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6"/>
      <c r="N55" s="279">
        <f>STRMOD</f>
        <v>0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191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192</v>
      </c>
      <c r="AK55" s="235"/>
      <c r="AL55" s="235"/>
      <c r="AM55" s="235"/>
      <c r="AN55" s="235"/>
      <c r="AO55" s="252" t="s">
        <v>192</v>
      </c>
      <c r="AP55" s="237"/>
      <c r="AQ55" s="237"/>
      <c r="AR55" s="237"/>
      <c r="AS55" s="237"/>
      <c r="AT55" s="252" t="s">
        <v>192</v>
      </c>
      <c r="AU55" s="237"/>
      <c r="AV55" s="237"/>
      <c r="AW55" s="237"/>
      <c r="AX55" s="237"/>
      <c r="AY55" s="280" t="s">
        <v>192</v>
      </c>
      <c r="AZ55" s="277"/>
      <c r="BA55" s="277"/>
      <c r="BB55" s="277"/>
      <c r="BC55" s="277"/>
      <c r="BD55" s="82"/>
      <c r="BE55" s="82"/>
      <c r="BF55" s="82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3"/>
      <c r="CZ55" s="71">
        <v>13</v>
      </c>
    </row>
    <row r="56" spans="1:104" ht="12.75" customHeight="1" thickBot="1">
      <c r="A56" s="81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6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2"/>
      <c r="BE56" s="82"/>
      <c r="BF56" s="82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2</v>
      </c>
      <c r="CE56" s="271"/>
      <c r="CF56" s="271"/>
      <c r="CG56" s="271"/>
      <c r="CH56" s="265" t="s">
        <v>191</v>
      </c>
      <c r="CI56" s="266">
        <f>FeatSheet!J16-ArCkPen</f>
        <v>0</v>
      </c>
      <c r="CJ56" s="266"/>
      <c r="CK56" s="266"/>
      <c r="CL56" s="266"/>
      <c r="CM56" s="265" t="s">
        <v>192</v>
      </c>
      <c r="CN56" s="266">
        <f>ROUNDDOWN(FeatSheet!F16,0)</f>
        <v>2</v>
      </c>
      <c r="CO56" s="266"/>
      <c r="CP56" s="266"/>
      <c r="CQ56" s="266"/>
      <c r="CR56" s="265" t="s">
        <v>192</v>
      </c>
      <c r="CS56" s="266"/>
      <c r="CT56" s="266"/>
      <c r="CU56" s="266"/>
      <c r="CV56" s="266"/>
      <c r="CW56" s="83"/>
    </row>
    <row r="57" spans="1:104" ht="13.5" customHeight="1" thickBot="1">
      <c r="A57" s="81"/>
      <c r="B57" s="230" t="s">
        <v>232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7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2"/>
      <c r="BE57" s="82"/>
      <c r="BF57" s="82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3"/>
      <c r="CZ57" s="71">
        <v>14</v>
      </c>
    </row>
    <row r="58" spans="1:104" ht="13.5" customHeight="1" thickBot="1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2"/>
      <c r="AZ58" s="82"/>
      <c r="BA58" s="82"/>
      <c r="BB58" s="82"/>
      <c r="BC58" s="82"/>
      <c r="BD58" s="82"/>
      <c r="BE58" s="82"/>
      <c r="BF58" s="82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>
        <f>IF(AND(FeatSheet!G17=1,FeatSheet!D17=0)=TRUE,"",(CI58+CN58+CS58))</f>
        <v>7</v>
      </c>
      <c r="CE58" s="271"/>
      <c r="CF58" s="271"/>
      <c r="CG58" s="271"/>
      <c r="CH58" s="265" t="s">
        <v>191</v>
      </c>
      <c r="CI58" s="266">
        <f>FeatSheet!J17</f>
        <v>4</v>
      </c>
      <c r="CJ58" s="266"/>
      <c r="CK58" s="266"/>
      <c r="CL58" s="266"/>
      <c r="CM58" s="265" t="s">
        <v>192</v>
      </c>
      <c r="CN58" s="266">
        <f>ROUNDDOWN(FeatSheet!F17,0)</f>
        <v>3</v>
      </c>
      <c r="CO58" s="266"/>
      <c r="CP58" s="266"/>
      <c r="CQ58" s="266"/>
      <c r="CR58" s="265" t="s">
        <v>192</v>
      </c>
      <c r="CS58" s="266"/>
      <c r="CT58" s="266"/>
      <c r="CU58" s="266"/>
      <c r="CV58" s="266"/>
      <c r="CW58" s="83"/>
    </row>
    <row r="59" spans="1:104" ht="12.75" customHeight="1" thickBot="1">
      <c r="A59" s="81"/>
      <c r="B59" s="223" t="s">
        <v>194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6"/>
      <c r="N59" s="279">
        <f>DEXMOD</f>
        <v>0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191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192</v>
      </c>
      <c r="AK59" s="235"/>
      <c r="AL59" s="235"/>
      <c r="AM59" s="235"/>
      <c r="AN59" s="235"/>
      <c r="AO59" s="252" t="s">
        <v>192</v>
      </c>
      <c r="AP59" s="237"/>
      <c r="AQ59" s="237"/>
      <c r="AR59" s="237"/>
      <c r="AS59" s="237"/>
      <c r="AT59" s="252" t="s">
        <v>192</v>
      </c>
      <c r="AU59" s="237"/>
      <c r="AV59" s="237"/>
      <c r="AW59" s="237"/>
      <c r="AX59" s="237"/>
      <c r="AY59" s="280" t="s">
        <v>192</v>
      </c>
      <c r="AZ59" s="277"/>
      <c r="BA59" s="277"/>
      <c r="BB59" s="277"/>
      <c r="BC59" s="277"/>
      <c r="BD59" s="82"/>
      <c r="BE59" s="82"/>
      <c r="BF59" s="82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3"/>
      <c r="CZ59" s="71">
        <v>15</v>
      </c>
    </row>
    <row r="60" spans="1:104" ht="12.75" customHeight="1" thickBot="1">
      <c r="A60" s="81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6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2"/>
      <c r="BE60" s="82"/>
      <c r="BF60" s="82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1</v>
      </c>
      <c r="CE60" s="271"/>
      <c r="CF60" s="271"/>
      <c r="CG60" s="271"/>
      <c r="CH60" s="265" t="s">
        <v>191</v>
      </c>
      <c r="CI60" s="266">
        <f>FeatSheet!J18</f>
        <v>1</v>
      </c>
      <c r="CJ60" s="266"/>
      <c r="CK60" s="266"/>
      <c r="CL60" s="266"/>
      <c r="CM60" s="265" t="s">
        <v>192</v>
      </c>
      <c r="CN60" s="266">
        <f>ROUNDDOWN(FeatSheet!F18,0)</f>
        <v>0</v>
      </c>
      <c r="CO60" s="266"/>
      <c r="CP60" s="266"/>
      <c r="CQ60" s="266"/>
      <c r="CR60" s="265" t="s">
        <v>192</v>
      </c>
      <c r="CS60" s="266"/>
      <c r="CT60" s="266"/>
      <c r="CU60" s="266"/>
      <c r="CV60" s="266"/>
      <c r="CW60" s="83"/>
    </row>
    <row r="61" spans="1:104" ht="13.5" customHeight="1" thickBot="1">
      <c r="A61" s="81"/>
      <c r="B61" s="230" t="s">
        <v>232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7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2"/>
      <c r="BE61" s="82"/>
      <c r="BF61" s="82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3"/>
      <c r="CZ61" s="71">
        <v>16</v>
      </c>
    </row>
    <row r="62" spans="1:104" ht="12.75" customHeight="1" thickBo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286" t="s">
        <v>184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8"/>
      <c r="AA62" s="262" t="s">
        <v>229</v>
      </c>
      <c r="AB62" s="262"/>
      <c r="AC62" s="262"/>
      <c r="AD62" s="262"/>
      <c r="AE62" s="262"/>
      <c r="AF62" s="262"/>
      <c r="AG62" s="262"/>
      <c r="AH62" s="262"/>
      <c r="AI62" s="262"/>
      <c r="AJ62" s="98"/>
      <c r="AK62" s="262" t="s">
        <v>197</v>
      </c>
      <c r="AL62" s="262"/>
      <c r="AM62" s="262"/>
      <c r="AN62" s="262"/>
      <c r="AO62" s="98"/>
      <c r="AP62" s="262" t="s">
        <v>231</v>
      </c>
      <c r="AQ62" s="262"/>
      <c r="AR62" s="262"/>
      <c r="AS62" s="262"/>
      <c r="AT62" s="98"/>
      <c r="AU62" s="262" t="s">
        <v>199</v>
      </c>
      <c r="AV62" s="262"/>
      <c r="AW62" s="262"/>
      <c r="AX62" s="262"/>
      <c r="AY62" s="98"/>
      <c r="AZ62" s="287" t="s">
        <v>183</v>
      </c>
      <c r="BA62" s="287"/>
      <c r="BB62" s="287"/>
      <c r="BC62" s="287"/>
      <c r="BD62" s="82"/>
      <c r="BE62" s="82"/>
      <c r="BF62" s="82"/>
      <c r="BG62" s="267"/>
      <c r="BH62" s="267"/>
      <c r="BI62" s="268" t="str">
        <f>FeatSheet!C19</f>
        <v>Knowledge ( A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 t="str">
        <f>IF(AND(FeatSheet!G19=1,FeatSheet!D19=0)=TRUE,"",(CI62+CN62+CS62))</f>
        <v/>
      </c>
      <c r="CE62" s="271"/>
      <c r="CF62" s="271"/>
      <c r="CG62" s="271"/>
      <c r="CH62" s="265" t="s">
        <v>191</v>
      </c>
      <c r="CI62" s="266">
        <f>FeatSheet!J19</f>
        <v>0</v>
      </c>
      <c r="CJ62" s="266"/>
      <c r="CK62" s="266"/>
      <c r="CL62" s="266"/>
      <c r="CM62" s="265" t="s">
        <v>192</v>
      </c>
      <c r="CN62" s="266">
        <f>ROUNDDOWN(FeatSheet!F19,0)</f>
        <v>0</v>
      </c>
      <c r="CO62" s="266"/>
      <c r="CP62" s="266"/>
      <c r="CQ62" s="266"/>
      <c r="CR62" s="265" t="s">
        <v>192</v>
      </c>
      <c r="CS62" s="266"/>
      <c r="CT62" s="266"/>
      <c r="CU62" s="266"/>
      <c r="CV62" s="266"/>
      <c r="CW62" s="83"/>
    </row>
    <row r="63" spans="1:104" ht="12.75" customHeight="1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8"/>
      <c r="AA63" s="262"/>
      <c r="AB63" s="262"/>
      <c r="AC63" s="262"/>
      <c r="AD63" s="262"/>
      <c r="AE63" s="262"/>
      <c r="AF63" s="262"/>
      <c r="AG63" s="262"/>
      <c r="AH63" s="262"/>
      <c r="AI63" s="262"/>
      <c r="AJ63" s="98"/>
      <c r="AK63" s="262"/>
      <c r="AL63" s="262"/>
      <c r="AM63" s="262"/>
      <c r="AN63" s="262"/>
      <c r="AO63" s="98"/>
      <c r="AP63" s="262"/>
      <c r="AQ63" s="262"/>
      <c r="AR63" s="262"/>
      <c r="AS63" s="262"/>
      <c r="AT63" s="98"/>
      <c r="AU63" s="262"/>
      <c r="AV63" s="262"/>
      <c r="AW63" s="262"/>
      <c r="AX63" s="262"/>
      <c r="AY63" s="98"/>
      <c r="AZ63" s="287"/>
      <c r="BA63" s="287"/>
      <c r="BB63" s="287"/>
      <c r="BC63" s="287"/>
      <c r="BD63" s="82"/>
      <c r="BE63" s="82"/>
      <c r="BF63" s="82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3"/>
      <c r="CZ63" s="71">
        <v>17</v>
      </c>
    </row>
    <row r="64" spans="1:104" ht="12.75" customHeight="1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191</v>
      </c>
      <c r="CI64" s="266">
        <f>FeatSheet!J20</f>
        <v>0</v>
      </c>
      <c r="CJ64" s="266"/>
      <c r="CK64" s="266"/>
      <c r="CL64" s="266"/>
      <c r="CM64" s="265" t="s">
        <v>192</v>
      </c>
      <c r="CN64" s="266">
        <f>ROUNDDOWN(FeatSheet!F20,0)</f>
        <v>0</v>
      </c>
      <c r="CO64" s="266"/>
      <c r="CP64" s="266"/>
      <c r="CQ64" s="266"/>
      <c r="CR64" s="265" t="s">
        <v>192</v>
      </c>
      <c r="CS64" s="266"/>
      <c r="CT64" s="266"/>
      <c r="CU64" s="266"/>
      <c r="CV64" s="266"/>
      <c r="CW64" s="83"/>
    </row>
    <row r="65" spans="1:104" ht="12.75" customHeight="1" thickBot="1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3"/>
      <c r="CZ65" s="71">
        <v>18</v>
      </c>
    </row>
    <row r="66" spans="1:104" ht="12.75" customHeight="1" thickBot="1">
      <c r="A66" s="81"/>
      <c r="B66" s="290" t="s">
        <v>233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191</v>
      </c>
      <c r="CI66" s="266">
        <f>FeatSheet!J21</f>
        <v>0</v>
      </c>
      <c r="CJ66" s="266"/>
      <c r="CK66" s="266"/>
      <c r="CL66" s="266"/>
      <c r="CM66" s="265" t="s">
        <v>192</v>
      </c>
      <c r="CN66" s="266">
        <f>ROUNDDOWN(FeatSheet!F21,0)</f>
        <v>0</v>
      </c>
      <c r="CO66" s="266"/>
      <c r="CP66" s="266"/>
      <c r="CQ66" s="266"/>
      <c r="CR66" s="265" t="s">
        <v>192</v>
      </c>
      <c r="CS66" s="266"/>
      <c r="CT66" s="266"/>
      <c r="CU66" s="266"/>
      <c r="CV66" s="266"/>
      <c r="CW66" s="83"/>
    </row>
    <row r="67" spans="1:104" ht="13.5" customHeight="1" thickBot="1">
      <c r="A67" s="81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234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235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236</v>
      </c>
      <c r="AV67" s="293"/>
      <c r="AW67" s="293"/>
      <c r="AX67" s="293"/>
      <c r="AY67" s="293"/>
      <c r="AZ67" s="293"/>
      <c r="BA67" s="293"/>
      <c r="BB67" s="293"/>
      <c r="BC67" s="293"/>
      <c r="BD67" s="82"/>
      <c r="BE67" s="82"/>
      <c r="BF67" s="82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3"/>
      <c r="CZ67" s="71">
        <v>19</v>
      </c>
    </row>
    <row r="68" spans="1:104" ht="12.75" customHeight="1" thickBot="1">
      <c r="A68" s="81"/>
      <c r="B68" s="288" t="s">
        <v>237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BAB_1+STRMOD</f>
        <v>7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238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2"/>
      <c r="BE68" s="82"/>
      <c r="BF68" s="82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191</v>
      </c>
      <c r="CI68" s="266">
        <f>FeatSheet!J22</f>
        <v>0</v>
      </c>
      <c r="CJ68" s="266"/>
      <c r="CK68" s="266"/>
      <c r="CL68" s="266"/>
      <c r="CM68" s="265" t="s">
        <v>192</v>
      </c>
      <c r="CN68" s="266">
        <f>ROUNDDOWN(FeatSheet!F22,0)</f>
        <v>0</v>
      </c>
      <c r="CO68" s="266"/>
      <c r="CP68" s="266"/>
      <c r="CQ68" s="266"/>
      <c r="CR68" s="265" t="s">
        <v>192</v>
      </c>
      <c r="CS68" s="266"/>
      <c r="CT68" s="266"/>
      <c r="CU68" s="266"/>
      <c r="CV68" s="266"/>
      <c r="CW68" s="83"/>
    </row>
    <row r="69" spans="1:104" ht="12.75" customHeight="1" thickBot="1">
      <c r="A69" s="81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2"/>
      <c r="BE69" s="82"/>
      <c r="BF69" s="82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3"/>
      <c r="CZ69" s="71">
        <v>20</v>
      </c>
    </row>
    <row r="70" spans="1:104" ht="13.5" customHeight="1" thickBot="1">
      <c r="A70" s="81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2"/>
      <c r="BE70" s="82"/>
      <c r="BF70" s="82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5</v>
      </c>
      <c r="CE70" s="271"/>
      <c r="CF70" s="271"/>
      <c r="CG70" s="271"/>
      <c r="CH70" s="265" t="s">
        <v>191</v>
      </c>
      <c r="CI70" s="266">
        <f>FeatSheet!J23</f>
        <v>1</v>
      </c>
      <c r="CJ70" s="266"/>
      <c r="CK70" s="266"/>
      <c r="CL70" s="266"/>
      <c r="CM70" s="265" t="s">
        <v>192</v>
      </c>
      <c r="CN70" s="266">
        <f>ROUNDDOWN(FeatSheet!F23,0)</f>
        <v>4</v>
      </c>
      <c r="CO70" s="266"/>
      <c r="CP70" s="266"/>
      <c r="CQ70" s="266"/>
      <c r="CR70" s="265" t="s">
        <v>192</v>
      </c>
      <c r="CS70" s="266"/>
      <c r="CT70" s="266"/>
      <c r="CU70" s="266"/>
      <c r="CV70" s="266"/>
      <c r="CW70" s="83"/>
    </row>
    <row r="71" spans="1:104" ht="13.5" customHeight="1" thickBot="1">
      <c r="A71" s="81"/>
      <c r="B71" s="284" t="s">
        <v>239</v>
      </c>
      <c r="C71" s="284"/>
      <c r="D71" s="284"/>
      <c r="E71" s="284"/>
      <c r="F71" s="284"/>
      <c r="G71" s="285" t="s">
        <v>240</v>
      </c>
      <c r="H71" s="285"/>
      <c r="I71" s="285"/>
      <c r="J71" s="285"/>
      <c r="K71" s="285"/>
      <c r="L71" s="285" t="s">
        <v>241</v>
      </c>
      <c r="M71" s="285"/>
      <c r="N71" s="285"/>
      <c r="O71" s="285"/>
      <c r="P71" s="285"/>
      <c r="Q71" s="285"/>
      <c r="R71" s="285"/>
      <c r="S71" s="285"/>
      <c r="T71" s="285"/>
      <c r="U71" s="285" t="s">
        <v>171</v>
      </c>
      <c r="V71" s="285"/>
      <c r="W71" s="285"/>
      <c r="X71" s="285"/>
      <c r="Y71" s="285"/>
      <c r="Z71" s="285"/>
      <c r="AA71" s="291" t="s">
        <v>242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2"/>
      <c r="BE71" s="82"/>
      <c r="BF71" s="82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3"/>
      <c r="CZ71" s="71">
        <v>21</v>
      </c>
    </row>
    <row r="72" spans="1:104" ht="12.75" customHeight="1" thickBot="1">
      <c r="A72" s="81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2"/>
      <c r="BE72" s="82"/>
      <c r="BF72" s="82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14</v>
      </c>
      <c r="CE72" s="271"/>
      <c r="CF72" s="271"/>
      <c r="CG72" s="271"/>
      <c r="CH72" s="265" t="s">
        <v>191</v>
      </c>
      <c r="CI72" s="266">
        <f>FeatSheet!J24</f>
        <v>4</v>
      </c>
      <c r="CJ72" s="266"/>
      <c r="CK72" s="266"/>
      <c r="CL72" s="266"/>
      <c r="CM72" s="265" t="s">
        <v>192</v>
      </c>
      <c r="CN72" s="266">
        <f>ROUNDDOWN(FeatSheet!F24,0)</f>
        <v>10</v>
      </c>
      <c r="CO72" s="266"/>
      <c r="CP72" s="266"/>
      <c r="CQ72" s="266"/>
      <c r="CR72" s="265" t="s">
        <v>192</v>
      </c>
      <c r="CS72" s="266"/>
      <c r="CT72" s="266"/>
      <c r="CU72" s="266"/>
      <c r="CV72" s="266"/>
      <c r="CW72" s="83"/>
    </row>
    <row r="73" spans="1:104" ht="12.75" customHeight="1" thickBot="1">
      <c r="A73" s="81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2"/>
      <c r="BE73" s="82"/>
      <c r="BF73" s="82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3"/>
      <c r="CZ73" s="71">
        <v>22</v>
      </c>
    </row>
    <row r="74" spans="1:104" ht="13.5" customHeight="1" thickBot="1">
      <c r="A74" s="81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2"/>
      <c r="BE74" s="82"/>
      <c r="BF74" s="82"/>
      <c r="BG74" s="267"/>
      <c r="BH74" s="267"/>
      <c r="BI74" s="268" t="str">
        <f>FeatSheet!C25</f>
        <v>Profession (Cook/Domestic/StableHand)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 t="str">
        <f>IF(AND(FeatSheet!G25=1,FeatSheet!D25=0)=TRUE,"",(CI74+CN74+CS74))</f>
        <v/>
      </c>
      <c r="CE74" s="271"/>
      <c r="CF74" s="271"/>
      <c r="CG74" s="271"/>
      <c r="CH74" s="265" t="s">
        <v>191</v>
      </c>
      <c r="CI74" s="266">
        <f>FeatSheet!J25</f>
        <v>1</v>
      </c>
      <c r="CJ74" s="266"/>
      <c r="CK74" s="266"/>
      <c r="CL74" s="266"/>
      <c r="CM74" s="265" t="s">
        <v>192</v>
      </c>
      <c r="CN74" s="266">
        <f>ROUNDDOWN(FeatSheet!F25,0)</f>
        <v>0</v>
      </c>
      <c r="CO74" s="266"/>
      <c r="CP74" s="266"/>
      <c r="CQ74" s="266"/>
      <c r="CR74" s="265" t="s">
        <v>192</v>
      </c>
      <c r="CS74" s="266"/>
      <c r="CT74" s="266"/>
      <c r="CU74" s="266"/>
      <c r="CV74" s="266"/>
      <c r="CW74" s="83"/>
    </row>
    <row r="75" spans="1:104" ht="12.75" customHeight="1" thickBot="1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3"/>
      <c r="CZ75" s="71">
        <v>23</v>
      </c>
    </row>
    <row r="76" spans="1:104" ht="12.75" customHeight="1" thickBot="1">
      <c r="A76" s="81"/>
      <c r="B76" s="290" t="s">
        <v>233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267"/>
      <c r="BH76" s="267"/>
      <c r="BI76" s="268" t="str">
        <f>FeatSheet!C26</f>
        <v>Profession (Politics/Spy/LIar)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 t="str">
        <f>IF(AND(FeatSheet!G26=1,FeatSheet!D26=0)=TRUE,"",(CI76+CN76+CS76))</f>
        <v/>
      </c>
      <c r="CE76" s="271"/>
      <c r="CF76" s="271"/>
      <c r="CG76" s="271"/>
      <c r="CH76" s="265" t="s">
        <v>191</v>
      </c>
      <c r="CI76" s="266">
        <f>FeatSheet!J26</f>
        <v>1</v>
      </c>
      <c r="CJ76" s="266"/>
      <c r="CK76" s="266"/>
      <c r="CL76" s="266"/>
      <c r="CM76" s="265" t="s">
        <v>192</v>
      </c>
      <c r="CN76" s="266">
        <f>ROUNDDOWN(FeatSheet!F26,0)</f>
        <v>0</v>
      </c>
      <c r="CO76" s="266"/>
      <c r="CP76" s="266"/>
      <c r="CQ76" s="266"/>
      <c r="CR76" s="265" t="s">
        <v>192</v>
      </c>
      <c r="CS76" s="297"/>
      <c r="CT76" s="297"/>
      <c r="CU76" s="297"/>
      <c r="CV76" s="297"/>
      <c r="CW76" s="83"/>
    </row>
    <row r="77" spans="1:104" ht="13.5" customHeight="1" thickBot="1">
      <c r="A77" s="81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234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235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236</v>
      </c>
      <c r="AV77" s="293"/>
      <c r="AW77" s="293"/>
      <c r="AX77" s="293"/>
      <c r="AY77" s="293"/>
      <c r="AZ77" s="293"/>
      <c r="BA77" s="293"/>
      <c r="BB77" s="293"/>
      <c r="BC77" s="293"/>
      <c r="BD77" s="82"/>
      <c r="BE77" s="82"/>
      <c r="BF77" s="82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3"/>
      <c r="CZ77" s="71">
        <v>24</v>
      </c>
    </row>
    <row r="78" spans="1:104" ht="12.75" customHeight="1" thickBot="1">
      <c r="A78" s="81"/>
      <c r="B78" s="298"/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BAB_1+STRMOD</f>
        <v>7</v>
      </c>
      <c r="T78" s="289"/>
      <c r="U78" s="289"/>
      <c r="V78" s="296">
        <f>BAB_2+STRMOD</f>
        <v>7</v>
      </c>
      <c r="W78" s="296"/>
      <c r="X78" s="296"/>
      <c r="Y78" s="289">
        <f>BAB_3+STRMOD</f>
        <v>3</v>
      </c>
      <c r="Z78" s="289"/>
      <c r="AA78" s="289"/>
      <c r="AB78" s="289"/>
      <c r="AC78" s="289"/>
      <c r="AD78" s="289"/>
      <c r="AE78" s="289"/>
      <c r="AF78" s="289"/>
      <c r="AG78" s="289"/>
      <c r="AH78" s="292"/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/>
      <c r="AV78" s="292"/>
      <c r="AW78" s="292"/>
      <c r="AX78" s="292"/>
      <c r="AY78" s="292"/>
      <c r="AZ78" s="292"/>
      <c r="BA78" s="292"/>
      <c r="BB78" s="292"/>
      <c r="BC78" s="292"/>
      <c r="BD78" s="82"/>
      <c r="BE78" s="82"/>
      <c r="BF78" s="82"/>
      <c r="BG78" s="267"/>
      <c r="BH78" s="267"/>
      <c r="BI78" s="268" t="str">
        <f>FeatSheet!C27</f>
        <v>Profession ( Mercenary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191</v>
      </c>
      <c r="CI78" s="266">
        <f>FeatSheet!J27</f>
        <v>1</v>
      </c>
      <c r="CJ78" s="266"/>
      <c r="CK78" s="266"/>
      <c r="CL78" s="266"/>
      <c r="CM78" s="265" t="s">
        <v>192</v>
      </c>
      <c r="CN78" s="266">
        <f>ROUNDDOWN(FeatSheet!F27,0)</f>
        <v>0</v>
      </c>
      <c r="CO78" s="266"/>
      <c r="CP78" s="266"/>
      <c r="CQ78" s="266"/>
      <c r="CR78" s="265" t="s">
        <v>192</v>
      </c>
      <c r="CS78" s="266"/>
      <c r="CT78" s="266"/>
      <c r="CU78" s="266"/>
      <c r="CV78" s="266"/>
      <c r="CW78" s="83"/>
    </row>
    <row r="79" spans="1:104" ht="12.75" customHeight="1" thickBot="1">
      <c r="A79" s="81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2"/>
      <c r="BE79" s="82"/>
      <c r="BF79" s="82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3"/>
      <c r="CZ79" s="71">
        <v>25</v>
      </c>
    </row>
    <row r="80" spans="1:104" ht="13.5" customHeight="1" thickBot="1">
      <c r="A80" s="81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2"/>
      <c r="BE80" s="82"/>
      <c r="BF80" s="82"/>
      <c r="BG80" s="267"/>
      <c r="BH80" s="267"/>
      <c r="BI80" s="268" t="str">
        <f>FeatSheet!C28</f>
        <v>Profession ( Pirate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191</v>
      </c>
      <c r="CI80" s="266">
        <f>FeatSheet!J28</f>
        <v>1</v>
      </c>
      <c r="CJ80" s="266"/>
      <c r="CK80" s="266"/>
      <c r="CL80" s="266"/>
      <c r="CM80" s="265" t="s">
        <v>192</v>
      </c>
      <c r="CN80" s="266">
        <f>ROUNDDOWN(FeatSheet!F28,0)</f>
        <v>0</v>
      </c>
      <c r="CO80" s="266"/>
      <c r="CP80" s="266"/>
      <c r="CQ80" s="266"/>
      <c r="CR80" s="265" t="s">
        <v>192</v>
      </c>
      <c r="CS80" s="297"/>
      <c r="CT80" s="297"/>
      <c r="CU80" s="297"/>
      <c r="CV80" s="297"/>
      <c r="CW80" s="83"/>
    </row>
    <row r="81" spans="1:104" ht="13.5" customHeight="1" thickBot="1">
      <c r="A81" s="81"/>
      <c r="B81" s="284" t="s">
        <v>239</v>
      </c>
      <c r="C81" s="284"/>
      <c r="D81" s="284"/>
      <c r="E81" s="284"/>
      <c r="F81" s="284"/>
      <c r="G81" s="285" t="s">
        <v>240</v>
      </c>
      <c r="H81" s="285"/>
      <c r="I81" s="285"/>
      <c r="J81" s="285"/>
      <c r="K81" s="285"/>
      <c r="L81" s="285" t="s">
        <v>241</v>
      </c>
      <c r="M81" s="285"/>
      <c r="N81" s="285"/>
      <c r="O81" s="285"/>
      <c r="P81" s="285"/>
      <c r="Q81" s="285"/>
      <c r="R81" s="285"/>
      <c r="S81" s="285"/>
      <c r="T81" s="285"/>
      <c r="U81" s="285" t="s">
        <v>171</v>
      </c>
      <c r="V81" s="285"/>
      <c r="W81" s="285"/>
      <c r="X81" s="285"/>
      <c r="Y81" s="285"/>
      <c r="Z81" s="285"/>
      <c r="AA81" s="291" t="s">
        <v>242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2"/>
      <c r="BE81" s="82"/>
      <c r="BF81" s="82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3"/>
      <c r="CZ81" s="71">
        <v>26</v>
      </c>
    </row>
    <row r="82" spans="1:104" ht="12.75" customHeight="1" thickBot="1">
      <c r="A82" s="81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2"/>
      <c r="BE82" s="82"/>
      <c r="BF82" s="82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191</v>
      </c>
      <c r="CI82" s="266">
        <f>FeatSheet!J29</f>
        <v>0</v>
      </c>
      <c r="CJ82" s="266"/>
      <c r="CK82" s="266"/>
      <c r="CL82" s="266"/>
      <c r="CM82" s="265" t="s">
        <v>192</v>
      </c>
      <c r="CN82" s="266">
        <f>ROUNDDOWN(FeatSheet!F29,0)</f>
        <v>0</v>
      </c>
      <c r="CO82" s="266"/>
      <c r="CP82" s="266"/>
      <c r="CQ82" s="266"/>
      <c r="CR82" s="265" t="s">
        <v>192</v>
      </c>
      <c r="CS82" s="297"/>
      <c r="CT82" s="297"/>
      <c r="CU82" s="297"/>
      <c r="CV82" s="297"/>
      <c r="CW82" s="83"/>
    </row>
    <row r="83" spans="1:104" ht="12.75" customHeight="1" thickBot="1">
      <c r="A83" s="81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2"/>
      <c r="BE83" s="82"/>
      <c r="BF83" s="82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3"/>
      <c r="CZ83" s="71">
        <v>27</v>
      </c>
    </row>
    <row r="84" spans="1:104" ht="13.5" customHeight="1" thickBot="1">
      <c r="A84" s="81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2"/>
      <c r="BE84" s="82"/>
      <c r="BF84" s="82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2</v>
      </c>
      <c r="CE84" s="271"/>
      <c r="CF84" s="271"/>
      <c r="CG84" s="271"/>
      <c r="CH84" s="265" t="s">
        <v>191</v>
      </c>
      <c r="CI84" s="266">
        <f>FeatSheet!J30</f>
        <v>0</v>
      </c>
      <c r="CJ84" s="266"/>
      <c r="CK84" s="266"/>
      <c r="CL84" s="266"/>
      <c r="CM84" s="265" t="s">
        <v>192</v>
      </c>
      <c r="CN84" s="266">
        <f>ROUNDDOWN(FeatSheet!F30,0)</f>
        <v>2</v>
      </c>
      <c r="CO84" s="266"/>
      <c r="CP84" s="266"/>
      <c r="CQ84" s="266"/>
      <c r="CR84" s="265" t="s">
        <v>192</v>
      </c>
      <c r="CS84" s="297"/>
      <c r="CT84" s="297"/>
      <c r="CU84" s="297"/>
      <c r="CV84" s="297"/>
      <c r="CW84" s="83"/>
    </row>
    <row r="85" spans="1:104" ht="12.75" customHeight="1" thickBot="1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3"/>
      <c r="CZ85" s="71">
        <v>28</v>
      </c>
    </row>
    <row r="86" spans="1:104" ht="12.75" customHeight="1" thickBot="1">
      <c r="A86" s="81"/>
      <c r="B86" s="290" t="s">
        <v>233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4</v>
      </c>
      <c r="CE86" s="271"/>
      <c r="CF86" s="271"/>
      <c r="CG86" s="271"/>
      <c r="CH86" s="265" t="s">
        <v>191</v>
      </c>
      <c r="CI86" s="266">
        <f>FeatSheet!J31</f>
        <v>0</v>
      </c>
      <c r="CJ86" s="266"/>
      <c r="CK86" s="266"/>
      <c r="CL86" s="266"/>
      <c r="CM86" s="265" t="s">
        <v>192</v>
      </c>
      <c r="CN86" s="266">
        <f>ROUNDDOWN(FeatSheet!F31,0)</f>
        <v>4</v>
      </c>
      <c r="CO86" s="266"/>
      <c r="CP86" s="266"/>
      <c r="CQ86" s="266"/>
      <c r="CR86" s="265" t="s">
        <v>192</v>
      </c>
      <c r="CS86" s="297"/>
      <c r="CT86" s="297"/>
      <c r="CU86" s="297"/>
      <c r="CV86" s="297"/>
      <c r="CW86" s="83"/>
    </row>
    <row r="87" spans="1:104" ht="13.5" customHeight="1" thickBot="1">
      <c r="A87" s="81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234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235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236</v>
      </c>
      <c r="AV87" s="293"/>
      <c r="AW87" s="293"/>
      <c r="AX87" s="293"/>
      <c r="AY87" s="293"/>
      <c r="AZ87" s="293"/>
      <c r="BA87" s="293"/>
      <c r="BB87" s="293"/>
      <c r="BC87" s="293"/>
      <c r="BD87" s="82"/>
      <c r="BE87" s="82"/>
      <c r="BF87" s="82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3"/>
      <c r="CZ87" s="71">
        <v>29</v>
      </c>
    </row>
    <row r="88" spans="1:104" ht="12.75" customHeight="1">
      <c r="A88" s="81"/>
      <c r="B88" s="298" t="s">
        <v>243</v>
      </c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BAB_1+STRMOD</f>
        <v>7</v>
      </c>
      <c r="T88" s="289"/>
      <c r="U88" s="289"/>
      <c r="V88" s="289">
        <f>BAB_2+STRMOD</f>
        <v>7</v>
      </c>
      <c r="W88" s="289"/>
      <c r="X88" s="289"/>
      <c r="Y88" s="289">
        <f>BAB_3+STRMOD</f>
        <v>3</v>
      </c>
      <c r="Z88" s="289"/>
      <c r="AA88" s="289"/>
      <c r="AB88" s="289"/>
      <c r="AC88" s="289"/>
      <c r="AD88" s="289"/>
      <c r="AE88" s="289"/>
      <c r="AF88" s="289"/>
      <c r="AG88" s="289"/>
      <c r="AH88" s="292" t="s">
        <v>244</v>
      </c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/>
      <c r="AV88" s="292"/>
      <c r="AW88" s="292"/>
      <c r="AX88" s="292"/>
      <c r="AY88" s="292"/>
      <c r="AZ88" s="292"/>
      <c r="BA88" s="292"/>
      <c r="BB88" s="292"/>
      <c r="BC88" s="292"/>
      <c r="BD88" s="82"/>
      <c r="BE88" s="82"/>
      <c r="BF88" s="82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5</v>
      </c>
      <c r="CE88" s="271"/>
      <c r="CF88" s="271"/>
      <c r="CG88" s="271"/>
      <c r="CH88" s="265" t="s">
        <v>191</v>
      </c>
      <c r="CI88" s="266">
        <f>FeatSheet!J32</f>
        <v>1</v>
      </c>
      <c r="CJ88" s="266"/>
      <c r="CK88" s="266"/>
      <c r="CL88" s="266"/>
      <c r="CM88" s="265" t="s">
        <v>192</v>
      </c>
      <c r="CN88" s="266">
        <f>ROUNDDOWN(FeatSheet!F32,0)</f>
        <v>4</v>
      </c>
      <c r="CO88" s="266"/>
      <c r="CP88" s="266"/>
      <c r="CQ88" s="266"/>
      <c r="CR88" s="265" t="s">
        <v>192</v>
      </c>
      <c r="CS88" s="297"/>
      <c r="CT88" s="297"/>
      <c r="CU88" s="297"/>
      <c r="CV88" s="297"/>
      <c r="CW88" s="83"/>
    </row>
    <row r="89" spans="1:104" ht="12.75" customHeight="1" thickBot="1">
      <c r="A89" s="81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2"/>
      <c r="BE89" s="82"/>
      <c r="BF89" s="82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3"/>
      <c r="CZ89" s="71">
        <v>30</v>
      </c>
    </row>
    <row r="90" spans="1:104" ht="13.5" customHeight="1" thickBot="1">
      <c r="A90" s="81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2"/>
      <c r="BE90" s="82"/>
      <c r="BF90" s="82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191</v>
      </c>
      <c r="CI90" s="266">
        <f>FeatSheet!J33</f>
        <v>0</v>
      </c>
      <c r="CJ90" s="266"/>
      <c r="CK90" s="266"/>
      <c r="CL90" s="266"/>
      <c r="CM90" s="265" t="s">
        <v>192</v>
      </c>
      <c r="CN90" s="266">
        <f>ROUNDDOWN(FeatSheet!F33,0)</f>
        <v>0</v>
      </c>
      <c r="CO90" s="266"/>
      <c r="CP90" s="266"/>
      <c r="CQ90" s="266"/>
      <c r="CR90" s="265" t="s">
        <v>192</v>
      </c>
      <c r="CS90" s="266"/>
      <c r="CT90" s="266"/>
      <c r="CU90" s="266"/>
      <c r="CV90" s="266"/>
      <c r="CW90" s="83"/>
    </row>
    <row r="91" spans="1:104" ht="13.5" customHeight="1" thickBot="1">
      <c r="A91" s="81"/>
      <c r="B91" s="284" t="s">
        <v>239</v>
      </c>
      <c r="C91" s="284"/>
      <c r="D91" s="284"/>
      <c r="E91" s="284"/>
      <c r="F91" s="284"/>
      <c r="G91" s="285" t="s">
        <v>240</v>
      </c>
      <c r="H91" s="285"/>
      <c r="I91" s="285"/>
      <c r="J91" s="285"/>
      <c r="K91" s="285"/>
      <c r="L91" s="285" t="s">
        <v>241</v>
      </c>
      <c r="M91" s="285"/>
      <c r="N91" s="285"/>
      <c r="O91" s="285"/>
      <c r="P91" s="285"/>
      <c r="Q91" s="285"/>
      <c r="R91" s="285"/>
      <c r="S91" s="285"/>
      <c r="T91" s="285"/>
      <c r="U91" s="285" t="s">
        <v>171</v>
      </c>
      <c r="V91" s="285"/>
      <c r="W91" s="285"/>
      <c r="X91" s="285"/>
      <c r="Y91" s="285"/>
      <c r="Z91" s="285"/>
      <c r="AA91" s="291" t="s">
        <v>242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2"/>
      <c r="BE91" s="82"/>
      <c r="BF91" s="82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3"/>
      <c r="CZ91" s="71">
        <v>31</v>
      </c>
    </row>
    <row r="92" spans="1:104" ht="12.75" customHeight="1" thickBot="1">
      <c r="A92" s="81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 t="s">
        <v>245</v>
      </c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 t="s">
        <v>246</v>
      </c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2"/>
      <c r="BE92" s="82"/>
      <c r="BF92" s="82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 t="str">
        <f>IF(AND(FeatSheet!G34=1,FeatSheet!D34=0)=TRUE,"",(CI92+CN92+CS92))</f>
        <v/>
      </c>
      <c r="CE92" s="271"/>
      <c r="CF92" s="271"/>
      <c r="CG92" s="271"/>
      <c r="CH92" s="265" t="s">
        <v>191</v>
      </c>
      <c r="CI92" s="266">
        <f>FeatSheet!J34-ArCkPen</f>
        <v>0</v>
      </c>
      <c r="CJ92" s="266"/>
      <c r="CK92" s="266"/>
      <c r="CL92" s="266"/>
      <c r="CM92" s="265" t="s">
        <v>192</v>
      </c>
      <c r="CN92" s="266">
        <f>ROUNDDOWN(FeatSheet!F34,0)</f>
        <v>0</v>
      </c>
      <c r="CO92" s="266"/>
      <c r="CP92" s="266"/>
      <c r="CQ92" s="266"/>
      <c r="CR92" s="265" t="s">
        <v>192</v>
      </c>
      <c r="CS92" s="297"/>
      <c r="CT92" s="297"/>
      <c r="CU92" s="297"/>
      <c r="CV92" s="297"/>
      <c r="CW92" s="83"/>
    </row>
    <row r="93" spans="1:104" ht="12.75" customHeight="1" thickBot="1">
      <c r="A93" s="81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2"/>
      <c r="BE93" s="82"/>
      <c r="BF93" s="82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3"/>
      <c r="CZ93" s="71">
        <v>32</v>
      </c>
    </row>
    <row r="94" spans="1:104" ht="13.5" customHeight="1" thickBot="1">
      <c r="A94" s="81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2"/>
      <c r="BE94" s="82"/>
      <c r="BF94" s="82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7</v>
      </c>
      <c r="CE94" s="271"/>
      <c r="CF94" s="271"/>
      <c r="CG94" s="271"/>
      <c r="CH94" s="265" t="s">
        <v>191</v>
      </c>
      <c r="CI94" s="266">
        <f>FeatSheet!J35</f>
        <v>0</v>
      </c>
      <c r="CJ94" s="266"/>
      <c r="CK94" s="266"/>
      <c r="CL94" s="266"/>
      <c r="CM94" s="265" t="s">
        <v>192</v>
      </c>
      <c r="CN94" s="266">
        <f>ROUNDDOWN(FeatSheet!F35,0)</f>
        <v>7</v>
      </c>
      <c r="CO94" s="266"/>
      <c r="CP94" s="266"/>
      <c r="CQ94" s="266"/>
      <c r="CR94" s="265" t="s">
        <v>192</v>
      </c>
      <c r="CS94" s="297"/>
      <c r="CT94" s="297"/>
      <c r="CU94" s="297"/>
      <c r="CV94" s="297"/>
      <c r="CW94" s="83"/>
    </row>
    <row r="95" spans="1:104" ht="12.75" customHeight="1" thickBot="1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3"/>
      <c r="CZ95" s="71">
        <v>33</v>
      </c>
    </row>
    <row r="96" spans="1:104" ht="12.75" customHeight="1" thickBot="1">
      <c r="A96" s="81"/>
      <c r="B96" s="290" t="s">
        <v>233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2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2</v>
      </c>
      <c r="CE96" s="271"/>
      <c r="CF96" s="271"/>
      <c r="CG96" s="271"/>
      <c r="CH96" s="265" t="s">
        <v>191</v>
      </c>
      <c r="CI96" s="266">
        <f>FeatSheet!J36-ArCkPen</f>
        <v>0</v>
      </c>
      <c r="CJ96" s="266"/>
      <c r="CK96" s="266"/>
      <c r="CL96" s="266"/>
      <c r="CM96" s="265" t="s">
        <v>192</v>
      </c>
      <c r="CN96" s="266">
        <f>ROUNDDOWN(FeatSheet!F36,0)</f>
        <v>2</v>
      </c>
      <c r="CO96" s="266"/>
      <c r="CP96" s="266"/>
      <c r="CQ96" s="266"/>
      <c r="CR96" s="265" t="s">
        <v>192</v>
      </c>
      <c r="CS96" s="266"/>
      <c r="CT96" s="266"/>
      <c r="CU96" s="266"/>
      <c r="CV96" s="266"/>
      <c r="CW96" s="83"/>
    </row>
    <row r="97" spans="1:104" ht="13.5" customHeight="1" thickBot="1">
      <c r="A97" s="81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234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235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236</v>
      </c>
      <c r="AV97" s="293"/>
      <c r="AW97" s="293"/>
      <c r="AX97" s="293"/>
      <c r="AY97" s="293"/>
      <c r="AZ97" s="293"/>
      <c r="BA97" s="293"/>
      <c r="BB97" s="293"/>
      <c r="BC97" s="293"/>
      <c r="BD97" s="82"/>
      <c r="BE97" s="82"/>
      <c r="BF97" s="82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3"/>
      <c r="CZ97" s="71">
        <v>34</v>
      </c>
    </row>
    <row r="98" spans="1:104" ht="12.75" customHeight="1" thickBot="1">
      <c r="A98" s="81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BAB_1+STRMOD</f>
        <v>7</v>
      </c>
      <c r="T98" s="289"/>
      <c r="U98" s="289"/>
      <c r="V98" s="289">
        <f>BAB_1+STRMOD</f>
        <v>7</v>
      </c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2"/>
      <c r="BE98" s="82"/>
      <c r="BF98" s="82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6</v>
      </c>
      <c r="CE98" s="271"/>
      <c r="CF98" s="271"/>
      <c r="CG98" s="271"/>
      <c r="CH98" s="265" t="s">
        <v>191</v>
      </c>
      <c r="CI98" s="266">
        <f>FeatSheet!J37</f>
        <v>0</v>
      </c>
      <c r="CJ98" s="266"/>
      <c r="CK98" s="266"/>
      <c r="CL98" s="266"/>
      <c r="CM98" s="265" t="s">
        <v>192</v>
      </c>
      <c r="CN98" s="266">
        <f>ROUNDDOWN(FeatSheet!F37,0)</f>
        <v>4</v>
      </c>
      <c r="CO98" s="266"/>
      <c r="CP98" s="266"/>
      <c r="CQ98" s="266"/>
      <c r="CR98" s="265" t="s">
        <v>192</v>
      </c>
      <c r="CS98" s="297">
        <v>2</v>
      </c>
      <c r="CT98" s="297"/>
      <c r="CU98" s="297"/>
      <c r="CV98" s="297"/>
      <c r="CW98" s="83"/>
    </row>
    <row r="99" spans="1:104" ht="12.75" customHeight="1" thickBot="1">
      <c r="A99" s="81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2"/>
      <c r="BE99" s="82"/>
      <c r="BF99" s="82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3"/>
      <c r="CZ99" s="71">
        <v>35</v>
      </c>
    </row>
    <row r="100" spans="1:104" ht="13.5" customHeight="1" thickBot="1">
      <c r="A100" s="81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2"/>
      <c r="BE100" s="82"/>
      <c r="BF100" s="82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 t="str">
        <f>IF(AND(FeatSheet!G38=1,FeatSheet!D38=0)=TRUE,"",(CI100+CN100+CS100))</f>
        <v/>
      </c>
      <c r="CE100" s="271"/>
      <c r="CF100" s="271"/>
      <c r="CG100" s="271"/>
      <c r="CH100" s="265" t="s">
        <v>191</v>
      </c>
      <c r="CI100" s="266">
        <f>FeatSheet!J38</f>
        <v>4</v>
      </c>
      <c r="CJ100" s="266"/>
      <c r="CK100" s="266"/>
      <c r="CL100" s="266"/>
      <c r="CM100" s="265" t="s">
        <v>192</v>
      </c>
      <c r="CN100" s="266">
        <f>ROUNDDOWN(FeatSheet!F38,0)</f>
        <v>0</v>
      </c>
      <c r="CO100" s="266"/>
      <c r="CP100" s="266"/>
      <c r="CQ100" s="266"/>
      <c r="CR100" s="265" t="s">
        <v>192</v>
      </c>
      <c r="CS100" s="297"/>
      <c r="CT100" s="297"/>
      <c r="CU100" s="297"/>
      <c r="CV100" s="297"/>
      <c r="CW100" s="83"/>
    </row>
    <row r="101" spans="1:104" ht="13.5" customHeight="1" thickBot="1">
      <c r="A101" s="81"/>
      <c r="B101" s="284" t="s">
        <v>239</v>
      </c>
      <c r="C101" s="284"/>
      <c r="D101" s="284"/>
      <c r="E101" s="284"/>
      <c r="F101" s="284"/>
      <c r="G101" s="285" t="s">
        <v>240</v>
      </c>
      <c r="H101" s="285"/>
      <c r="I101" s="285"/>
      <c r="J101" s="285"/>
      <c r="K101" s="285"/>
      <c r="L101" s="285" t="s">
        <v>241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171</v>
      </c>
      <c r="V101" s="285"/>
      <c r="W101" s="285"/>
      <c r="X101" s="285"/>
      <c r="Y101" s="285"/>
      <c r="Z101" s="285"/>
      <c r="AA101" s="291" t="s">
        <v>242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2"/>
      <c r="BE101" s="82"/>
      <c r="BF101" s="82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3"/>
      <c r="CZ101" s="71">
        <v>36</v>
      </c>
    </row>
    <row r="102" spans="1:104" ht="13.5" customHeight="1" thickBot="1">
      <c r="A102" s="81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2"/>
      <c r="BE102" s="82"/>
      <c r="BF102" s="82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2</v>
      </c>
      <c r="CE102" s="271"/>
      <c r="CF102" s="271"/>
      <c r="CG102" s="271"/>
      <c r="CH102" s="265" t="s">
        <v>191</v>
      </c>
      <c r="CI102" s="266">
        <f>FeatSheet!J39</f>
        <v>0</v>
      </c>
      <c r="CJ102" s="266"/>
      <c r="CK102" s="266"/>
      <c r="CL102" s="266"/>
      <c r="CM102" s="265" t="s">
        <v>192</v>
      </c>
      <c r="CN102" s="266">
        <f>ROUNDDOWN(FeatSheet!F39,0)</f>
        <v>2</v>
      </c>
      <c r="CO102" s="266"/>
      <c r="CP102" s="266"/>
      <c r="CQ102" s="266"/>
      <c r="CR102" s="265" t="s">
        <v>192</v>
      </c>
      <c r="CS102" s="297"/>
      <c r="CT102" s="297"/>
      <c r="CU102" s="297"/>
      <c r="CV102" s="297"/>
      <c r="CW102" s="83" t="s">
        <v>247</v>
      </c>
    </row>
    <row r="103" spans="1:104" ht="12.75" customHeight="1" thickBot="1">
      <c r="A103" s="81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2"/>
      <c r="BE103" s="82"/>
      <c r="BF103" s="82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3"/>
      <c r="CZ103" s="71">
        <v>37</v>
      </c>
    </row>
    <row r="104" spans="1:104" ht="13.5" customHeight="1" thickBot="1">
      <c r="A104" s="81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2"/>
      <c r="BE104" s="82"/>
      <c r="BF104" s="82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7</v>
      </c>
      <c r="CE104" s="271"/>
      <c r="CF104" s="271"/>
      <c r="CG104" s="271"/>
      <c r="CH104" s="265" t="s">
        <v>191</v>
      </c>
      <c r="CI104" s="266">
        <f>FeatSheet!J40</f>
        <v>1</v>
      </c>
      <c r="CJ104" s="266"/>
      <c r="CK104" s="266"/>
      <c r="CL104" s="266"/>
      <c r="CM104" s="265" t="s">
        <v>192</v>
      </c>
      <c r="CN104" s="266">
        <f>ROUNDDOWN(FeatSheet!F40,0)</f>
        <v>4</v>
      </c>
      <c r="CO104" s="266"/>
      <c r="CP104" s="266"/>
      <c r="CQ104" s="266"/>
      <c r="CR104" s="265" t="s">
        <v>192</v>
      </c>
      <c r="CS104" s="297">
        <v>2</v>
      </c>
      <c r="CT104" s="297"/>
      <c r="CU104" s="297"/>
      <c r="CV104" s="297"/>
      <c r="CW104" s="83"/>
    </row>
    <row r="105" spans="1:104" ht="12.75" customHeight="1" thickBot="1">
      <c r="A105" s="81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3"/>
      <c r="CZ105" s="71">
        <v>38</v>
      </c>
    </row>
    <row r="106" spans="1:104" ht="12.75" customHeight="1" thickBot="1">
      <c r="A106" s="81"/>
      <c r="B106" s="290" t="s">
        <v>233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267"/>
      <c r="BH106" s="267"/>
      <c r="BI106" s="268" t="str">
        <f>FeatSheet!C41</f>
        <v>xForm ( body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 t="str">
        <f>IF(AND(FeatSheet!G41=1,FeatSheet!D41=0)=TRUE,"",(CI106+CN106+CS106))</f>
        <v/>
      </c>
      <c r="CE106" s="271"/>
      <c r="CF106" s="271"/>
      <c r="CG106" s="271"/>
      <c r="CH106" s="265" t="s">
        <v>191</v>
      </c>
      <c r="CI106" s="266">
        <f>FeatSheet!J41</f>
        <v>0</v>
      </c>
      <c r="CJ106" s="266"/>
      <c r="CK106" s="266"/>
      <c r="CL106" s="266"/>
      <c r="CM106" s="265" t="s">
        <v>192</v>
      </c>
      <c r="CN106" s="266">
        <f>ROUNDDOWN(FeatSheet!F41,0)</f>
        <v>0</v>
      </c>
      <c r="CO106" s="266"/>
      <c r="CP106" s="266"/>
      <c r="CQ106" s="266"/>
      <c r="CR106" s="265" t="s">
        <v>192</v>
      </c>
      <c r="CS106" s="297"/>
      <c r="CT106" s="297"/>
      <c r="CU106" s="297"/>
      <c r="CV106" s="297"/>
      <c r="CW106" s="83"/>
    </row>
    <row r="107" spans="1:104" ht="13.5" customHeight="1" thickBot="1">
      <c r="A107" s="81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234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235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236</v>
      </c>
      <c r="AV107" s="293"/>
      <c r="AW107" s="293"/>
      <c r="AX107" s="293"/>
      <c r="AY107" s="293"/>
      <c r="AZ107" s="293"/>
      <c r="BA107" s="293"/>
      <c r="BB107" s="293"/>
      <c r="BC107" s="293"/>
      <c r="BD107" s="82"/>
      <c r="BE107" s="82"/>
      <c r="BF107" s="82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3"/>
      <c r="CZ107" s="71">
        <v>39</v>
      </c>
    </row>
    <row r="108" spans="1:104" ht="12.75" customHeight="1" thickBot="1">
      <c r="A108" s="81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9">
        <f>BAB_1+DEXMOD</f>
        <v>7</v>
      </c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9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2"/>
      <c r="BE108" s="82"/>
      <c r="BF108" s="82"/>
      <c r="BG108" s="267"/>
      <c r="BH108" s="267"/>
      <c r="BI108" s="268" t="str">
        <f>FeatSheet!C42</f>
        <v>xForm ( mind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 t="str">
        <f>IF(AND(FeatSheet!G42=1,FeatSheet!D42=0)=TRUE,"",(CI108+CN108+CS108))</f>
        <v/>
      </c>
      <c r="CE108" s="271"/>
      <c r="CF108" s="271"/>
      <c r="CG108" s="271"/>
      <c r="CH108" s="265" t="s">
        <v>191</v>
      </c>
      <c r="CI108" s="266">
        <f>FeatSheet!J42</f>
        <v>0</v>
      </c>
      <c r="CJ108" s="266"/>
      <c r="CK108" s="266"/>
      <c r="CL108" s="266"/>
      <c r="CM108" s="265" t="s">
        <v>192</v>
      </c>
      <c r="CN108" s="266">
        <f>ROUNDDOWN(FeatSheet!F42,0)</f>
        <v>0</v>
      </c>
      <c r="CO108" s="266"/>
      <c r="CP108" s="266"/>
      <c r="CQ108" s="266"/>
      <c r="CR108" s="265" t="s">
        <v>192</v>
      </c>
      <c r="CS108" s="297"/>
      <c r="CT108" s="297"/>
      <c r="CU108" s="297"/>
      <c r="CV108" s="297"/>
      <c r="CW108" s="83"/>
    </row>
    <row r="109" spans="1:104" ht="12.75" customHeight="1" thickBot="1">
      <c r="A109" s="81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9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2"/>
      <c r="BE109" s="82"/>
      <c r="BF109" s="82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3"/>
      <c r="CZ109" s="71">
        <v>40</v>
      </c>
    </row>
    <row r="110" spans="1:104" ht="13.5" customHeight="1" thickBot="1">
      <c r="A110" s="81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299"/>
      <c r="AF110" s="299"/>
      <c r="AG110" s="29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2"/>
      <c r="BE110" s="82"/>
      <c r="BF110" s="82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191</v>
      </c>
      <c r="CI110" s="266">
        <f>FeatSheet!J43</f>
        <v>0</v>
      </c>
      <c r="CJ110" s="266"/>
      <c r="CK110" s="266"/>
      <c r="CL110" s="266"/>
      <c r="CM110" s="265" t="s">
        <v>192</v>
      </c>
      <c r="CN110" s="266">
        <f>ROUNDDOWN(FeatSheet!F43,0)</f>
        <v>0</v>
      </c>
      <c r="CO110" s="266"/>
      <c r="CP110" s="266"/>
      <c r="CQ110" s="266"/>
      <c r="CR110" s="265" t="s">
        <v>192</v>
      </c>
      <c r="CS110" s="297"/>
      <c r="CT110" s="297"/>
      <c r="CU110" s="297"/>
      <c r="CV110" s="297"/>
      <c r="CW110" s="83"/>
    </row>
    <row r="111" spans="1:104" ht="13.5" customHeight="1" thickBot="1">
      <c r="A111" s="81"/>
      <c r="B111" s="284" t="s">
        <v>239</v>
      </c>
      <c r="C111" s="284"/>
      <c r="D111" s="284"/>
      <c r="E111" s="284"/>
      <c r="F111" s="284"/>
      <c r="G111" s="285" t="s">
        <v>240</v>
      </c>
      <c r="H111" s="285"/>
      <c r="I111" s="285"/>
      <c r="J111" s="285"/>
      <c r="K111" s="285"/>
      <c r="L111" s="285" t="s">
        <v>241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171</v>
      </c>
      <c r="V111" s="285"/>
      <c r="W111" s="285"/>
      <c r="X111" s="285"/>
      <c r="Y111" s="285"/>
      <c r="Z111" s="285"/>
      <c r="AA111" s="291" t="s">
        <v>242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2"/>
      <c r="BE111" s="82"/>
      <c r="BF111" s="82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3"/>
      <c r="CZ111" s="71">
        <v>41</v>
      </c>
    </row>
    <row r="112" spans="1:104" ht="12.75" customHeight="1" thickBot="1">
      <c r="A112" s="81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2"/>
      <c r="BE112" s="82"/>
      <c r="BF112" s="82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191</v>
      </c>
      <c r="CI112" s="266">
        <f>FeatSheet!J44</f>
        <v>0</v>
      </c>
      <c r="CJ112" s="266"/>
      <c r="CK112" s="266"/>
      <c r="CL112" s="266"/>
      <c r="CM112" s="265" t="s">
        <v>192</v>
      </c>
      <c r="CN112" s="266">
        <f>ROUNDDOWN(FeatSheet!F44,0)</f>
        <v>0</v>
      </c>
      <c r="CO112" s="266"/>
      <c r="CP112" s="266"/>
      <c r="CQ112" s="266"/>
      <c r="CR112" s="265" t="s">
        <v>192</v>
      </c>
      <c r="CS112" s="297"/>
      <c r="CT112" s="297"/>
      <c r="CU112" s="297"/>
      <c r="CV112" s="297"/>
      <c r="CW112" s="83"/>
    </row>
    <row r="113" spans="1:104" ht="12.75" customHeight="1" thickBot="1">
      <c r="A113" s="81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2"/>
      <c r="BE113" s="82"/>
      <c r="BF113" s="82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3"/>
      <c r="CZ113" s="71">
        <v>42</v>
      </c>
    </row>
    <row r="114" spans="1:104" ht="13.5" customHeight="1" thickBot="1">
      <c r="A114" s="81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2"/>
      <c r="BE114" s="82"/>
      <c r="BF114" s="82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 t="str">
        <f>IF(AND(FeatSheet!G45=1,FeatSheet!D45=0)=TRUE,"",(CI114+CN114+CS114))</f>
        <v/>
      </c>
      <c r="CE114" s="271"/>
      <c r="CF114" s="271"/>
      <c r="CG114" s="271"/>
      <c r="CH114" s="265" t="s">
        <v>191</v>
      </c>
      <c r="CI114" s="266">
        <f>FeatSheet!J45</f>
        <v>0</v>
      </c>
      <c r="CJ114" s="266"/>
      <c r="CK114" s="266"/>
      <c r="CL114" s="266"/>
      <c r="CM114" s="265" t="s">
        <v>192</v>
      </c>
      <c r="CN114" s="266">
        <f>ROUNDDOWN(FeatSheet!F45,0)</f>
        <v>0</v>
      </c>
      <c r="CO114" s="266"/>
      <c r="CP114" s="266"/>
      <c r="CQ114" s="266"/>
      <c r="CR114" s="265" t="s">
        <v>192</v>
      </c>
      <c r="CS114" s="297"/>
      <c r="CT114" s="297"/>
      <c r="CU114" s="297"/>
      <c r="CV114" s="297"/>
      <c r="CW114" s="83"/>
    </row>
    <row r="115" spans="1:104" ht="12.75" customHeight="1">
      <c r="A115" s="81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3"/>
      <c r="CZ115" s="71">
        <v>43</v>
      </c>
    </row>
    <row r="116" spans="1:104" ht="12.75" customHeight="1" thickBot="1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2"/>
      <c r="BE116" s="82"/>
      <c r="BF116" s="82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 t="str">
        <f>IF(AND(FeatSheet!G46=1,FeatSheet!D46=0)=TRUE,"",(CI116+CN116+CS116))</f>
        <v/>
      </c>
      <c r="CE116" s="271"/>
      <c r="CF116" s="271"/>
      <c r="CG116" s="271"/>
      <c r="CH116" s="265" t="s">
        <v>191</v>
      </c>
      <c r="CI116" s="266">
        <f>FeatSheet!J46</f>
        <v>0</v>
      </c>
      <c r="CJ116" s="266"/>
      <c r="CK116" s="266"/>
      <c r="CL116" s="266"/>
      <c r="CM116" s="265" t="s">
        <v>192</v>
      </c>
      <c r="CN116" s="266">
        <f>ROUNDDOWN(FeatSheet!F46,0)</f>
        <v>0</v>
      </c>
      <c r="CO116" s="266"/>
      <c r="CP116" s="266"/>
      <c r="CQ116" s="266"/>
      <c r="CR116" s="265" t="s">
        <v>192</v>
      </c>
      <c r="CS116" s="297"/>
      <c r="CT116" s="297"/>
      <c r="CU116" s="297"/>
      <c r="CV116" s="297"/>
      <c r="CW116" s="83"/>
    </row>
    <row r="117" spans="1:104" ht="12.75" customHeight="1" thickBot="1">
      <c r="A117" s="81"/>
      <c r="B117" s="300" t="s">
        <v>248</v>
      </c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3"/>
      <c r="CZ117" s="71">
        <v>44</v>
      </c>
    </row>
    <row r="118" spans="1:104" ht="12.75" customHeight="1" thickBot="1">
      <c r="A118" s="81"/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293" t="s">
        <v>241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200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249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2"/>
      <c r="BE118" s="82"/>
      <c r="BF118" s="82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 t="str">
        <f>IF(AND(FeatSheet!G47=1,FeatSheet!D47=0)=TRUE,"",(CI118+CN118+CS118))</f>
        <v/>
      </c>
      <c r="CE118" s="271"/>
      <c r="CF118" s="271"/>
      <c r="CG118" s="271"/>
      <c r="CH118" s="265" t="s">
        <v>191</v>
      </c>
      <c r="CI118" s="266">
        <f>FeatSheet!J47</f>
        <v>0</v>
      </c>
      <c r="CJ118" s="266"/>
      <c r="CK118" s="266"/>
      <c r="CL118" s="266"/>
      <c r="CM118" s="265" t="s">
        <v>192</v>
      </c>
      <c r="CN118" s="266">
        <f>ROUNDDOWN(FeatSheet!F47,0)</f>
        <v>0</v>
      </c>
      <c r="CO118" s="266"/>
      <c r="CP118" s="266"/>
      <c r="CQ118" s="266"/>
      <c r="CR118" s="265" t="s">
        <v>192</v>
      </c>
      <c r="CS118" s="297"/>
      <c r="CT118" s="297"/>
      <c r="CU118" s="297"/>
      <c r="CV118" s="297"/>
      <c r="CW118" s="83"/>
    </row>
    <row r="119" spans="1:104" ht="12.75" customHeight="1" thickBot="1">
      <c r="A119" s="81"/>
      <c r="B119" s="298" t="s">
        <v>250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2"/>
      <c r="BE119" s="82"/>
      <c r="BF119" s="82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3"/>
    </row>
    <row r="120" spans="1:104" ht="12.75" customHeight="1" thickBot="1">
      <c r="A120" s="81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2"/>
      <c r="BE120" s="82"/>
      <c r="BF120" s="82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 t="str">
        <f>IF(AND(FeatSheet!G48=1,FeatSheet!D48=0)=TRUE,"",(CI120+CN120+CS120))</f>
        <v/>
      </c>
      <c r="CE120" s="271"/>
      <c r="CF120" s="271"/>
      <c r="CG120" s="271"/>
      <c r="CH120" s="265" t="s">
        <v>191</v>
      </c>
      <c r="CI120" s="266">
        <f>FeatSheet!J48</f>
        <v>0</v>
      </c>
      <c r="CJ120" s="266"/>
      <c r="CK120" s="266"/>
      <c r="CL120" s="266"/>
      <c r="CM120" s="265" t="s">
        <v>192</v>
      </c>
      <c r="CN120" s="266">
        <f>ROUNDDOWN(FeatSheet!F48,0)</f>
        <v>0</v>
      </c>
      <c r="CO120" s="266"/>
      <c r="CP120" s="266"/>
      <c r="CQ120" s="266"/>
      <c r="CR120" s="265" t="s">
        <v>192</v>
      </c>
      <c r="CS120" s="297"/>
      <c r="CT120" s="297"/>
      <c r="CU120" s="297"/>
      <c r="CV120" s="297"/>
      <c r="CW120" s="83"/>
    </row>
    <row r="121" spans="1:104" ht="12.75" customHeight="1" thickBot="1">
      <c r="A121" s="81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2"/>
      <c r="BE121" s="82"/>
      <c r="BF121" s="82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3"/>
      <c r="CZ121" s="71">
        <v>45</v>
      </c>
    </row>
    <row r="122" spans="1:104" ht="13.5" customHeight="1" thickBot="1">
      <c r="A122" s="81"/>
      <c r="B122" s="284" t="s">
        <v>251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252</v>
      </c>
      <c r="Q122" s="285"/>
      <c r="R122" s="285"/>
      <c r="S122" s="285"/>
      <c r="T122" s="285"/>
      <c r="U122" s="285" t="s">
        <v>240</v>
      </c>
      <c r="V122" s="285"/>
      <c r="W122" s="285"/>
      <c r="X122" s="285"/>
      <c r="Y122" s="285"/>
      <c r="Z122" s="291" t="s">
        <v>242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2"/>
      <c r="BE122" s="82"/>
      <c r="BF122" s="82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4" t="str">
        <f>IF(AND(FeatSheet!G49=1,FeatSheet!D49=0)=TRUE,"",(CI122+CN122+CS122))</f>
        <v/>
      </c>
      <c r="CE122" s="304"/>
      <c r="CF122" s="304"/>
      <c r="CG122" s="304"/>
      <c r="CH122" s="265" t="s">
        <v>191</v>
      </c>
      <c r="CI122" s="266"/>
      <c r="CJ122" s="266"/>
      <c r="CK122" s="266"/>
      <c r="CL122" s="266"/>
      <c r="CM122" s="265" t="s">
        <v>192</v>
      </c>
      <c r="CN122" s="266">
        <f>ROUNDDOWN(FeatSheet!F49,0)</f>
        <v>0</v>
      </c>
      <c r="CO122" s="266"/>
      <c r="CP122" s="266"/>
      <c r="CQ122" s="266"/>
      <c r="CR122" s="265" t="s">
        <v>192</v>
      </c>
      <c r="CS122" s="297"/>
      <c r="CT122" s="297"/>
      <c r="CU122" s="297"/>
      <c r="CV122" s="297"/>
      <c r="CW122" s="83"/>
    </row>
    <row r="123" spans="1:104" ht="12.75" customHeight="1" thickBot="1">
      <c r="A123" s="81"/>
      <c r="B123" s="301">
        <v>0</v>
      </c>
      <c r="C123" s="301"/>
      <c r="D123" s="301"/>
      <c r="E123" s="301"/>
      <c r="F123" s="301"/>
      <c r="G123" s="301"/>
      <c r="H123" s="301"/>
      <c r="I123" s="302"/>
      <c r="J123" s="302"/>
      <c r="K123" s="302"/>
      <c r="L123" s="302"/>
      <c r="M123" s="302"/>
      <c r="N123" s="302"/>
      <c r="O123" s="302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2"/>
      <c r="BE123" s="82"/>
      <c r="BF123" s="82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3"/>
      <c r="CZ123" s="71">
        <v>46</v>
      </c>
    </row>
    <row r="124" spans="1:104" ht="12.75" customHeight="1" thickBot="1">
      <c r="A124" s="81"/>
      <c r="B124" s="301"/>
      <c r="C124" s="301"/>
      <c r="D124" s="301"/>
      <c r="E124" s="301"/>
      <c r="F124" s="301"/>
      <c r="G124" s="301"/>
      <c r="H124" s="301"/>
      <c r="I124" s="302"/>
      <c r="J124" s="302"/>
      <c r="K124" s="302"/>
      <c r="L124" s="302"/>
      <c r="M124" s="302"/>
      <c r="N124" s="302"/>
      <c r="O124" s="30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2"/>
      <c r="BE124" s="82"/>
      <c r="BF124" s="82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191</v>
      </c>
      <c r="CI124" s="266"/>
      <c r="CJ124" s="266"/>
      <c r="CK124" s="266"/>
      <c r="CL124" s="266"/>
      <c r="CM124" s="265" t="s">
        <v>192</v>
      </c>
      <c r="CN124" s="266">
        <f>ROUNDDOWN(FeatSheet!F50,0)</f>
        <v>0</v>
      </c>
      <c r="CO124" s="266"/>
      <c r="CP124" s="266"/>
      <c r="CQ124" s="266"/>
      <c r="CR124" s="265" t="s">
        <v>192</v>
      </c>
      <c r="CS124" s="297"/>
      <c r="CT124" s="297"/>
      <c r="CU124" s="297"/>
      <c r="CV124" s="297"/>
      <c r="CW124" s="83"/>
    </row>
    <row r="125" spans="1:104" ht="13.5" customHeight="1" thickBot="1">
      <c r="A125" s="81"/>
      <c r="B125" s="301"/>
      <c r="C125" s="301"/>
      <c r="D125" s="301"/>
      <c r="E125" s="301"/>
      <c r="F125" s="301"/>
      <c r="G125" s="301"/>
      <c r="H125" s="301"/>
      <c r="I125" s="302"/>
      <c r="J125" s="302"/>
      <c r="K125" s="302"/>
      <c r="L125" s="302"/>
      <c r="M125" s="302"/>
      <c r="N125" s="302"/>
      <c r="O125" s="30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2"/>
      <c r="BE125" s="82"/>
      <c r="BF125" s="82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3"/>
      <c r="CZ125" s="71">
        <v>47</v>
      </c>
    </row>
    <row r="126" spans="1:104" ht="13.5" customHeight="1" thickBot="1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3"/>
      <c r="CE126" s="303"/>
      <c r="CF126" s="303"/>
      <c r="CG126" s="303"/>
      <c r="CH126" s="265" t="s">
        <v>191</v>
      </c>
      <c r="CI126" s="297"/>
      <c r="CJ126" s="297"/>
      <c r="CK126" s="297"/>
      <c r="CL126" s="297"/>
      <c r="CM126" s="265" t="s">
        <v>192</v>
      </c>
      <c r="CN126" s="266"/>
      <c r="CO126" s="266"/>
      <c r="CP126" s="266"/>
      <c r="CQ126" s="266"/>
      <c r="CR126" s="265" t="s">
        <v>192</v>
      </c>
      <c r="CS126" s="297"/>
      <c r="CT126" s="297"/>
      <c r="CU126" s="297"/>
      <c r="CV126" s="297"/>
      <c r="CW126" s="83"/>
    </row>
    <row r="127" spans="1:104" ht="12.75" customHeight="1" thickBot="1">
      <c r="A127" s="81"/>
      <c r="B127" s="300" t="s">
        <v>253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3"/>
      <c r="CE127" s="303"/>
      <c r="CF127" s="303"/>
      <c r="CG127" s="303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3"/>
      <c r="CZ127" s="71">
        <v>48</v>
      </c>
    </row>
    <row r="128" spans="1:104" ht="12.75" customHeight="1" thickBot="1">
      <c r="A128" s="81"/>
      <c r="B128" s="300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293" t="s">
        <v>200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240</v>
      </c>
      <c r="AI128" s="293"/>
      <c r="AJ128" s="293"/>
      <c r="AK128" s="293"/>
      <c r="AL128" s="293"/>
      <c r="AM128" s="293"/>
      <c r="AN128" s="293" t="s">
        <v>251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2"/>
      <c r="BE128" s="82"/>
      <c r="BF128" s="82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3"/>
      <c r="CE128" s="303"/>
      <c r="CF128" s="303"/>
      <c r="CG128" s="303"/>
      <c r="CH128" s="265" t="s">
        <v>191</v>
      </c>
      <c r="CI128" s="297"/>
      <c r="CJ128" s="297"/>
      <c r="CK128" s="297"/>
      <c r="CL128" s="297"/>
      <c r="CM128" s="265" t="s">
        <v>192</v>
      </c>
      <c r="CN128" s="266"/>
      <c r="CO128" s="266"/>
      <c r="CP128" s="266"/>
      <c r="CQ128" s="266"/>
      <c r="CR128" s="265" t="s">
        <v>192</v>
      </c>
      <c r="CS128" s="297"/>
      <c r="CT128" s="297"/>
      <c r="CU128" s="297"/>
      <c r="CV128" s="297"/>
      <c r="CW128" s="83"/>
    </row>
    <row r="129" spans="1:104" ht="13.5" customHeight="1" thickBot="1">
      <c r="A129" s="81"/>
      <c r="B129" s="298" t="s">
        <v>250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1">
        <v>0</v>
      </c>
      <c r="AO129" s="301"/>
      <c r="AP129" s="301"/>
      <c r="AQ129" s="301"/>
      <c r="AR129" s="301"/>
      <c r="AS129" s="301"/>
      <c r="AT129" s="301"/>
      <c r="AU129" s="301"/>
      <c r="AV129" s="302"/>
      <c r="AW129" s="302"/>
      <c r="AX129" s="302"/>
      <c r="AY129" s="302"/>
      <c r="AZ129" s="302"/>
      <c r="BA129" s="302"/>
      <c r="BB129" s="302"/>
      <c r="BC129" s="302"/>
      <c r="BD129" s="82"/>
      <c r="BE129" s="82"/>
      <c r="BF129" s="82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3"/>
      <c r="CE129" s="303"/>
      <c r="CF129" s="303"/>
      <c r="CG129" s="303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3"/>
      <c r="CZ129" s="71">
        <v>49</v>
      </c>
    </row>
    <row r="130" spans="1:104" ht="12.75" customHeight="1" thickBot="1">
      <c r="A130" s="81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1"/>
      <c r="AO130" s="301"/>
      <c r="AP130" s="301"/>
      <c r="AQ130" s="301"/>
      <c r="AR130" s="301"/>
      <c r="AS130" s="301"/>
      <c r="AT130" s="301"/>
      <c r="AU130" s="301"/>
      <c r="AV130" s="302"/>
      <c r="AW130" s="302"/>
      <c r="AX130" s="302"/>
      <c r="AY130" s="302"/>
      <c r="AZ130" s="302"/>
      <c r="BA130" s="302"/>
      <c r="BB130" s="302"/>
      <c r="BC130" s="302"/>
      <c r="BD130" s="82"/>
      <c r="BE130" s="82"/>
      <c r="BF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3"/>
    </row>
    <row r="131" spans="1:104" ht="12.75" customHeight="1" thickBot="1">
      <c r="A131" s="81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1"/>
      <c r="AO131" s="301"/>
      <c r="AP131" s="301"/>
      <c r="AQ131" s="301"/>
      <c r="AR131" s="301"/>
      <c r="AS131" s="301"/>
      <c r="AT131" s="301"/>
      <c r="AU131" s="301"/>
      <c r="AV131" s="302"/>
      <c r="AW131" s="302"/>
      <c r="AX131" s="302"/>
      <c r="AY131" s="302"/>
      <c r="AZ131" s="302"/>
      <c r="BA131" s="302"/>
      <c r="BB131" s="302"/>
      <c r="BC131" s="302"/>
      <c r="BD131" s="82"/>
      <c r="BE131" s="82"/>
      <c r="BF131" s="82"/>
      <c r="BI131" s="99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3"/>
      <c r="CZ131" s="71">
        <v>50</v>
      </c>
    </row>
    <row r="132" spans="1:104" ht="13.5" customHeight="1" thickBot="1">
      <c r="A132" s="81"/>
      <c r="B132" s="307" t="s">
        <v>242</v>
      </c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82"/>
      <c r="BE132" s="82"/>
      <c r="BF132" s="82"/>
      <c r="BI132" s="99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3"/>
    </row>
    <row r="133" spans="1:104" ht="12.75" customHeight="1" thickBot="1">
      <c r="A133" s="81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2"/>
      <c r="BE133" s="82"/>
      <c r="BF133" s="82"/>
      <c r="BI133" s="99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3"/>
      <c r="CZ133" s="71">
        <v>51</v>
      </c>
    </row>
    <row r="134" spans="1:104" ht="12.75" customHeight="1" thickBot="1">
      <c r="A134" s="81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2"/>
      <c r="BE134" s="82"/>
      <c r="BF134" s="82"/>
      <c r="BG134" s="308" t="s">
        <v>254</v>
      </c>
      <c r="BH134" s="308"/>
      <c r="BI134" s="308"/>
      <c r="BJ134" s="308"/>
      <c r="BK134" s="308"/>
      <c r="BL134" s="308"/>
      <c r="BM134" s="308"/>
      <c r="BN134" s="308"/>
      <c r="BO134" s="308"/>
      <c r="BP134" s="308"/>
      <c r="BQ134" s="308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8"/>
      <c r="CE134" s="308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8"/>
      <c r="CQ134" s="308"/>
      <c r="CR134" s="308"/>
      <c r="CS134" s="308"/>
      <c r="CT134" s="308"/>
      <c r="CU134" s="308"/>
      <c r="CV134" s="308"/>
      <c r="CW134" s="83"/>
    </row>
    <row r="135" spans="1:104" ht="13.5" customHeight="1" thickBot="1">
      <c r="A135" s="81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2"/>
      <c r="BE135" s="82"/>
      <c r="BF135" s="82"/>
      <c r="BG135" s="308"/>
      <c r="BH135" s="308"/>
      <c r="BI135" s="308"/>
      <c r="BJ135" s="308"/>
      <c r="BK135" s="308"/>
      <c r="BL135" s="308"/>
      <c r="BM135" s="308"/>
      <c r="BN135" s="308"/>
      <c r="BO135" s="308"/>
      <c r="BP135" s="308"/>
      <c r="BQ135" s="308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8"/>
      <c r="CE135" s="308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8"/>
      <c r="CQ135" s="308"/>
      <c r="CR135" s="308"/>
      <c r="CS135" s="308"/>
      <c r="CT135" s="308"/>
      <c r="CU135" s="308"/>
      <c r="CV135" s="308"/>
      <c r="CW135" s="83"/>
      <c r="CZ135" s="71">
        <v>52</v>
      </c>
    </row>
    <row r="136" spans="1:104" ht="12.75" customHeight="1">
      <c r="A136" s="81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82"/>
      <c r="BE136" s="82"/>
      <c r="BF136" s="82"/>
      <c r="BG136" s="308" t="s">
        <v>255</v>
      </c>
      <c r="BH136" s="308"/>
      <c r="BI136" s="308"/>
      <c r="BJ136" s="308"/>
      <c r="BK136" s="308"/>
      <c r="BL136" s="308"/>
      <c r="BM136" s="308"/>
      <c r="BN136" s="308"/>
      <c r="BO136" s="308"/>
      <c r="BP136" s="308"/>
      <c r="BQ136" s="308"/>
      <c r="BR136" s="308"/>
      <c r="BS136" s="308"/>
      <c r="BT136" s="308"/>
      <c r="BU136" s="308"/>
      <c r="BV136" s="308"/>
      <c r="BW136" s="308"/>
      <c r="BX136" s="308"/>
      <c r="BY136" s="308"/>
      <c r="BZ136" s="308"/>
      <c r="CA136" s="308"/>
      <c r="CB136" s="308"/>
      <c r="CC136" s="308"/>
      <c r="CD136" s="308"/>
      <c r="CE136" s="308"/>
      <c r="CF136" s="308"/>
      <c r="CG136" s="308"/>
      <c r="CH136" s="308"/>
      <c r="CI136" s="308"/>
      <c r="CJ136" s="308"/>
      <c r="CK136" s="308"/>
      <c r="CL136" s="308"/>
      <c r="CM136" s="308"/>
      <c r="CN136" s="308"/>
      <c r="CO136" s="308"/>
      <c r="CP136" s="308"/>
      <c r="CQ136" s="308"/>
      <c r="CR136" s="308"/>
      <c r="CS136" s="308"/>
      <c r="CT136" s="308"/>
      <c r="CU136" s="308"/>
      <c r="CV136" s="308"/>
      <c r="CW136" s="83"/>
    </row>
    <row r="137" spans="1:104" ht="12.75" customHeight="1">
      <c r="A137" s="81"/>
      <c r="BD137" s="82"/>
      <c r="BE137" s="82"/>
      <c r="BF137" s="82"/>
      <c r="BG137" s="308"/>
      <c r="BH137" s="308"/>
      <c r="BI137" s="308"/>
      <c r="BJ137" s="308"/>
      <c r="BK137" s="308"/>
      <c r="BL137" s="308"/>
      <c r="BM137" s="308"/>
      <c r="BN137" s="308"/>
      <c r="BO137" s="308"/>
      <c r="BP137" s="308"/>
      <c r="BQ137" s="308"/>
      <c r="BR137" s="308"/>
      <c r="BS137" s="308"/>
      <c r="BT137" s="308"/>
      <c r="BU137" s="308"/>
      <c r="BV137" s="308"/>
      <c r="BW137" s="308"/>
      <c r="BX137" s="308"/>
      <c r="BY137" s="308"/>
      <c r="BZ137" s="308"/>
      <c r="CA137" s="308"/>
      <c r="CB137" s="308"/>
      <c r="CC137" s="308"/>
      <c r="CD137" s="308"/>
      <c r="CE137" s="308"/>
      <c r="CF137" s="308"/>
      <c r="CG137" s="308"/>
      <c r="CH137" s="308"/>
      <c r="CI137" s="308"/>
      <c r="CJ137" s="308"/>
      <c r="CK137" s="308"/>
      <c r="CL137" s="308"/>
      <c r="CM137" s="308"/>
      <c r="CN137" s="308"/>
      <c r="CO137" s="308"/>
      <c r="CP137" s="308"/>
      <c r="CQ137" s="308"/>
      <c r="CR137" s="308"/>
      <c r="CS137" s="308"/>
      <c r="CT137" s="308"/>
      <c r="CU137" s="308"/>
      <c r="CV137" s="308"/>
      <c r="CW137" s="83"/>
    </row>
    <row r="138" spans="1:104" ht="27">
      <c r="A138" s="81"/>
      <c r="B138" s="101"/>
      <c r="N138" s="305"/>
      <c r="O138" s="305"/>
      <c r="P138" s="305"/>
      <c r="Q138" s="305"/>
      <c r="R138" s="305"/>
      <c r="S138" s="101"/>
      <c r="T138" s="101"/>
      <c r="U138" s="101"/>
      <c r="V138" s="101"/>
      <c r="W138" s="101"/>
      <c r="BD138" s="82"/>
      <c r="BE138" s="82"/>
      <c r="BF138" s="82"/>
      <c r="CW138" s="83"/>
    </row>
    <row r="139" spans="1:104" ht="15.75">
      <c r="A139" s="81"/>
      <c r="B139" s="102"/>
      <c r="BD139" s="82"/>
      <c r="BE139" s="82"/>
      <c r="BF139" s="82"/>
      <c r="CW139" s="83"/>
    </row>
    <row r="140" spans="1:104" ht="13.5" thickBot="1">
      <c r="A140" s="103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5"/>
    </row>
    <row r="141" spans="1:104" ht="13.5" thickTop="1"/>
    <row r="147" spans="9:75">
      <c r="I147" s="306" t="str">
        <f>FeatSheet!AE3</f>
        <v xml:space="preserve">Appraise 0, Climb/Jump* 2, Craft ( Tools ) 0, Craft ( B ) 0, Craft ( C ) 0, Craft ( D ) 0, Deception 9, Diplomacy 9, Disguise 7, Escape Artist* 0, Forgery 2, Handle Animal  7, Heal 1, Perception 5, Perform 14, Ride 2, Search 4, Sense Motive 5, Stealth* 7, Swim 2, Urban Lore 4, Use Rope 2, Wilderness Lore 5, </v>
      </c>
      <c r="J147" s="306"/>
      <c r="K147" s="306"/>
      <c r="L147" s="306"/>
      <c r="M147" s="306"/>
      <c r="N147" s="306"/>
      <c r="O147" s="306"/>
      <c r="P147" s="306"/>
      <c r="Q147" s="306"/>
      <c r="R147" s="306"/>
      <c r="S147" s="306"/>
      <c r="T147" s="306"/>
      <c r="U147" s="306"/>
      <c r="V147" s="306"/>
      <c r="W147" s="306"/>
      <c r="X147" s="306"/>
      <c r="Y147" s="306"/>
      <c r="Z147" s="306"/>
      <c r="AA147" s="306"/>
      <c r="AB147" s="306"/>
      <c r="AC147" s="306"/>
      <c r="AD147" s="306"/>
      <c r="AE147" s="306"/>
      <c r="AF147" s="306"/>
      <c r="AG147" s="306"/>
      <c r="AH147" s="306"/>
      <c r="AI147" s="306"/>
      <c r="AJ147" s="306"/>
      <c r="AK147" s="306"/>
      <c r="AL147" s="306"/>
      <c r="AM147" s="306"/>
      <c r="AN147" s="306"/>
      <c r="AO147" s="306"/>
      <c r="AP147" s="306"/>
      <c r="AQ147" s="306"/>
      <c r="AR147" s="306"/>
      <c r="AS147" s="306"/>
      <c r="AT147" s="306"/>
      <c r="AU147" s="306"/>
      <c r="AV147" s="306"/>
      <c r="AW147" s="306"/>
      <c r="AX147" s="306"/>
      <c r="AY147" s="306"/>
      <c r="AZ147" s="306"/>
      <c r="BA147" s="306"/>
      <c r="BB147" s="306"/>
      <c r="BC147" s="306"/>
      <c r="BD147" s="306"/>
      <c r="BE147" s="306"/>
      <c r="BF147" s="306"/>
      <c r="BG147" s="306"/>
      <c r="BH147" s="306"/>
      <c r="BI147" s="306"/>
      <c r="BJ147" s="306"/>
      <c r="BK147" s="306"/>
      <c r="BL147" s="306"/>
      <c r="BM147" s="306"/>
      <c r="BN147" s="306"/>
      <c r="BO147" s="306"/>
      <c r="BP147" s="306"/>
      <c r="BQ147" s="306"/>
      <c r="BR147" s="306"/>
      <c r="BS147" s="306"/>
      <c r="BT147" s="306"/>
      <c r="BU147" s="306"/>
      <c r="BV147" s="306"/>
      <c r="BW147" s="306"/>
    </row>
    <row r="148" spans="9:75">
      <c r="I148" s="306"/>
      <c r="J148" s="306"/>
      <c r="K148" s="306"/>
      <c r="L148" s="306"/>
      <c r="M148" s="306"/>
      <c r="N148" s="306"/>
      <c r="O148" s="306"/>
      <c r="P148" s="306"/>
      <c r="Q148" s="306"/>
      <c r="R148" s="306"/>
      <c r="S148" s="306"/>
      <c r="T148" s="306"/>
      <c r="U148" s="306"/>
      <c r="V148" s="306"/>
      <c r="W148" s="306"/>
      <c r="X148" s="306"/>
      <c r="Y148" s="306"/>
      <c r="Z148" s="306"/>
      <c r="AA148" s="306"/>
      <c r="AB148" s="306"/>
      <c r="AC148" s="306"/>
      <c r="AD148" s="306"/>
      <c r="AE148" s="306"/>
      <c r="AF148" s="306"/>
      <c r="AG148" s="306"/>
      <c r="AH148" s="306"/>
      <c r="AI148" s="306"/>
      <c r="AJ148" s="306"/>
      <c r="AK148" s="306"/>
      <c r="AL148" s="306"/>
      <c r="AM148" s="306"/>
      <c r="AN148" s="306"/>
      <c r="AO148" s="306"/>
      <c r="AP148" s="306"/>
      <c r="AQ148" s="306"/>
      <c r="AR148" s="306"/>
      <c r="AS148" s="306"/>
      <c r="AT148" s="306"/>
      <c r="AU148" s="306"/>
      <c r="AV148" s="306"/>
      <c r="AW148" s="306"/>
      <c r="AX148" s="306"/>
      <c r="AY148" s="306"/>
      <c r="AZ148" s="306"/>
      <c r="BA148" s="306"/>
      <c r="BB148" s="306"/>
      <c r="BC148" s="306"/>
      <c r="BD148" s="306"/>
      <c r="BE148" s="306"/>
      <c r="BF148" s="306"/>
      <c r="BG148" s="306"/>
      <c r="BH148" s="306"/>
      <c r="BI148" s="306"/>
      <c r="BJ148" s="306"/>
      <c r="BK148" s="306"/>
      <c r="BL148" s="306"/>
      <c r="BM148" s="306"/>
      <c r="BN148" s="306"/>
      <c r="BO148" s="306"/>
      <c r="BP148" s="306"/>
      <c r="BQ148" s="306"/>
      <c r="BR148" s="306"/>
      <c r="BS148" s="306"/>
      <c r="BT148" s="306"/>
      <c r="BU148" s="306"/>
      <c r="BV148" s="306"/>
      <c r="BW148" s="306"/>
    </row>
    <row r="149" spans="9:75">
      <c r="I149" s="306"/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6"/>
      <c r="U149" s="306"/>
      <c r="V149" s="306"/>
      <c r="W149" s="306"/>
      <c r="X149" s="306"/>
      <c r="Y149" s="306"/>
      <c r="Z149" s="306"/>
      <c r="AA149" s="306"/>
      <c r="AB149" s="306"/>
      <c r="AC149" s="306"/>
      <c r="AD149" s="306"/>
      <c r="AE149" s="306"/>
      <c r="AF149" s="306"/>
      <c r="AG149" s="306"/>
      <c r="AH149" s="306"/>
      <c r="AI149" s="306"/>
      <c r="AJ149" s="306"/>
      <c r="AK149" s="306"/>
      <c r="AL149" s="306"/>
      <c r="AM149" s="306"/>
      <c r="AN149" s="306"/>
      <c r="AO149" s="306"/>
      <c r="AP149" s="306"/>
      <c r="AQ149" s="306"/>
      <c r="AR149" s="306"/>
      <c r="AS149" s="306"/>
      <c r="AT149" s="306"/>
      <c r="AU149" s="306"/>
      <c r="AV149" s="306"/>
      <c r="AW149" s="306"/>
      <c r="AX149" s="306"/>
      <c r="AY149" s="306"/>
      <c r="AZ149" s="306"/>
      <c r="BA149" s="306"/>
      <c r="BB149" s="306"/>
      <c r="BC149" s="306"/>
      <c r="BD149" s="306"/>
      <c r="BE149" s="306"/>
      <c r="BF149" s="306"/>
      <c r="BG149" s="306"/>
      <c r="BH149" s="306"/>
      <c r="BI149" s="306"/>
      <c r="BJ149" s="306"/>
      <c r="BK149" s="306"/>
      <c r="BL149" s="306"/>
      <c r="BM149" s="306"/>
      <c r="BN149" s="306"/>
      <c r="BO149" s="306"/>
      <c r="BP149" s="306"/>
      <c r="BQ149" s="306"/>
      <c r="BR149" s="306"/>
      <c r="BS149" s="306"/>
      <c r="BT149" s="306"/>
      <c r="BU149" s="306"/>
      <c r="BV149" s="306"/>
      <c r="BW149" s="306"/>
    </row>
    <row r="150" spans="9:75">
      <c r="I150" s="306"/>
      <c r="J150" s="306"/>
      <c r="K150" s="306"/>
      <c r="L150" s="306"/>
      <c r="M150" s="306"/>
      <c r="N150" s="306"/>
      <c r="O150" s="306"/>
      <c r="P150" s="306"/>
      <c r="Q150" s="306"/>
      <c r="R150" s="306"/>
      <c r="S150" s="306"/>
      <c r="T150" s="306"/>
      <c r="U150" s="306"/>
      <c r="V150" s="306"/>
      <c r="W150" s="306"/>
      <c r="X150" s="306"/>
      <c r="Y150" s="306"/>
      <c r="Z150" s="306"/>
      <c r="AA150" s="306"/>
      <c r="AB150" s="306"/>
      <c r="AC150" s="306"/>
      <c r="AD150" s="306"/>
      <c r="AE150" s="306"/>
      <c r="AF150" s="306"/>
      <c r="AG150" s="306"/>
      <c r="AH150" s="306"/>
      <c r="AI150" s="306"/>
      <c r="AJ150" s="306"/>
      <c r="AK150" s="306"/>
      <c r="AL150" s="306"/>
      <c r="AM150" s="306"/>
      <c r="AN150" s="306"/>
      <c r="AO150" s="306"/>
      <c r="AP150" s="306"/>
      <c r="AQ150" s="306"/>
      <c r="AR150" s="306"/>
      <c r="AS150" s="306"/>
      <c r="AT150" s="306"/>
      <c r="AU150" s="306"/>
      <c r="AV150" s="306"/>
      <c r="AW150" s="306"/>
      <c r="AX150" s="306"/>
      <c r="AY150" s="306"/>
      <c r="AZ150" s="306"/>
      <c r="BA150" s="306"/>
      <c r="BB150" s="306"/>
      <c r="BC150" s="306"/>
      <c r="BD150" s="306"/>
      <c r="BE150" s="306"/>
      <c r="BF150" s="306"/>
      <c r="BG150" s="306"/>
      <c r="BH150" s="306"/>
      <c r="BI150" s="306"/>
      <c r="BJ150" s="306"/>
      <c r="BK150" s="306"/>
      <c r="BL150" s="306"/>
      <c r="BM150" s="306"/>
      <c r="BN150" s="306"/>
      <c r="BO150" s="306"/>
      <c r="BP150" s="306"/>
      <c r="BQ150" s="306"/>
      <c r="BR150" s="306"/>
      <c r="BS150" s="306"/>
      <c r="BT150" s="306"/>
      <c r="BU150" s="306"/>
      <c r="BV150" s="306"/>
      <c r="BW150" s="306"/>
    </row>
    <row r="151" spans="9:75">
      <c r="I151" s="306"/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306"/>
      <c r="U151" s="306"/>
      <c r="V151" s="306"/>
      <c r="W151" s="306"/>
      <c r="X151" s="306"/>
      <c r="Y151" s="306"/>
      <c r="Z151" s="306"/>
      <c r="AA151" s="306"/>
      <c r="AB151" s="306"/>
      <c r="AC151" s="306"/>
      <c r="AD151" s="306"/>
      <c r="AE151" s="306"/>
      <c r="AF151" s="306"/>
      <c r="AG151" s="306"/>
      <c r="AH151" s="306"/>
      <c r="AI151" s="306"/>
      <c r="AJ151" s="306"/>
      <c r="AK151" s="306"/>
      <c r="AL151" s="306"/>
      <c r="AM151" s="306"/>
      <c r="AN151" s="306"/>
      <c r="AO151" s="306"/>
      <c r="AP151" s="306"/>
      <c r="AQ151" s="306"/>
      <c r="AR151" s="306"/>
      <c r="AS151" s="306"/>
      <c r="AT151" s="306"/>
      <c r="AU151" s="306"/>
      <c r="AV151" s="306"/>
      <c r="AW151" s="306"/>
      <c r="AX151" s="306"/>
      <c r="AY151" s="306"/>
      <c r="AZ151" s="306"/>
      <c r="BA151" s="306"/>
      <c r="BB151" s="306"/>
      <c r="BC151" s="306"/>
      <c r="BD151" s="306"/>
      <c r="BE151" s="306"/>
      <c r="BF151" s="306"/>
      <c r="BG151" s="306"/>
      <c r="BH151" s="306"/>
      <c r="BI151" s="306"/>
      <c r="BJ151" s="306"/>
      <c r="BK151" s="306"/>
      <c r="BL151" s="306"/>
      <c r="BM151" s="306"/>
      <c r="BN151" s="306"/>
      <c r="BO151" s="306"/>
      <c r="BP151" s="306"/>
      <c r="BQ151" s="306"/>
      <c r="BR151" s="306"/>
      <c r="BS151" s="306"/>
      <c r="BT151" s="306"/>
      <c r="BU151" s="306"/>
      <c r="BV151" s="306"/>
      <c r="BW151" s="306"/>
    </row>
    <row r="152" spans="9:75">
      <c r="I152" s="306"/>
      <c r="J152" s="306"/>
      <c r="K152" s="306"/>
      <c r="L152" s="306"/>
      <c r="M152" s="306"/>
      <c r="N152" s="306"/>
      <c r="O152" s="306"/>
      <c r="P152" s="306"/>
      <c r="Q152" s="306"/>
      <c r="R152" s="306"/>
      <c r="S152" s="306"/>
      <c r="T152" s="306"/>
      <c r="U152" s="306"/>
      <c r="V152" s="306"/>
      <c r="W152" s="306"/>
      <c r="X152" s="306"/>
      <c r="Y152" s="306"/>
      <c r="Z152" s="306"/>
      <c r="AA152" s="306"/>
      <c r="AB152" s="306"/>
      <c r="AC152" s="306"/>
      <c r="AD152" s="306"/>
      <c r="AE152" s="306"/>
      <c r="AF152" s="306"/>
      <c r="AG152" s="306"/>
      <c r="AH152" s="306"/>
      <c r="AI152" s="306"/>
      <c r="AJ152" s="306"/>
      <c r="AK152" s="306"/>
      <c r="AL152" s="306"/>
      <c r="AM152" s="306"/>
      <c r="AN152" s="306"/>
      <c r="AO152" s="306"/>
      <c r="AP152" s="306"/>
      <c r="AQ152" s="306"/>
      <c r="AR152" s="306"/>
      <c r="AS152" s="306"/>
      <c r="AT152" s="306"/>
      <c r="AU152" s="306"/>
      <c r="AV152" s="306"/>
      <c r="AW152" s="306"/>
      <c r="AX152" s="306"/>
      <c r="AY152" s="306"/>
      <c r="AZ152" s="306"/>
      <c r="BA152" s="306"/>
      <c r="BB152" s="306"/>
      <c r="BC152" s="306"/>
      <c r="BD152" s="306"/>
      <c r="BE152" s="306"/>
      <c r="BF152" s="306"/>
      <c r="BG152" s="306"/>
      <c r="BH152" s="306"/>
      <c r="BI152" s="306"/>
      <c r="BJ152" s="306"/>
      <c r="BK152" s="306"/>
      <c r="BL152" s="306"/>
      <c r="BM152" s="306"/>
      <c r="BN152" s="306"/>
      <c r="BO152" s="306"/>
      <c r="BP152" s="306"/>
      <c r="BQ152" s="306"/>
      <c r="BR152" s="306"/>
      <c r="BS152" s="306"/>
      <c r="BT152" s="306"/>
      <c r="BU152" s="306"/>
      <c r="BV152" s="306"/>
      <c r="BW152" s="306"/>
    </row>
    <row r="153" spans="9:75">
      <c r="I153" s="306"/>
      <c r="J153" s="306"/>
      <c r="K153" s="306"/>
      <c r="L153" s="306"/>
      <c r="M153" s="306"/>
      <c r="N153" s="306"/>
      <c r="O153" s="306"/>
      <c r="P153" s="306"/>
      <c r="Q153" s="306"/>
      <c r="R153" s="306"/>
      <c r="S153" s="306"/>
      <c r="T153" s="306"/>
      <c r="U153" s="306"/>
      <c r="V153" s="306"/>
      <c r="W153" s="306"/>
      <c r="X153" s="306"/>
      <c r="Y153" s="306"/>
      <c r="Z153" s="306"/>
      <c r="AA153" s="306"/>
      <c r="AB153" s="306"/>
      <c r="AC153" s="306"/>
      <c r="AD153" s="306"/>
      <c r="AE153" s="306"/>
      <c r="AF153" s="306"/>
      <c r="AG153" s="306"/>
      <c r="AH153" s="306"/>
      <c r="AI153" s="306"/>
      <c r="AJ153" s="306"/>
      <c r="AK153" s="306"/>
      <c r="AL153" s="306"/>
      <c r="AM153" s="306"/>
      <c r="AN153" s="306"/>
      <c r="AO153" s="306"/>
      <c r="AP153" s="306"/>
      <c r="AQ153" s="306"/>
      <c r="AR153" s="306"/>
      <c r="AS153" s="306"/>
      <c r="AT153" s="306"/>
      <c r="AU153" s="306"/>
      <c r="AV153" s="306"/>
      <c r="AW153" s="306"/>
      <c r="AX153" s="306"/>
      <c r="AY153" s="306"/>
      <c r="AZ153" s="306"/>
      <c r="BA153" s="306"/>
      <c r="BB153" s="306"/>
      <c r="BC153" s="306"/>
      <c r="BD153" s="306"/>
      <c r="BE153" s="306"/>
      <c r="BF153" s="306"/>
      <c r="BG153" s="306"/>
      <c r="BH153" s="306"/>
      <c r="BI153" s="306"/>
      <c r="BJ153" s="306"/>
      <c r="BK153" s="306"/>
      <c r="BL153" s="306"/>
      <c r="BM153" s="306"/>
      <c r="BN153" s="306"/>
      <c r="BO153" s="306"/>
      <c r="BP153" s="306"/>
      <c r="BQ153" s="306"/>
      <c r="BR153" s="306"/>
      <c r="BS153" s="306"/>
      <c r="BT153" s="306"/>
      <c r="BU153" s="306"/>
      <c r="BV153" s="306"/>
      <c r="BW153" s="306"/>
    </row>
    <row r="154" spans="9:75">
      <c r="I154" s="306"/>
      <c r="J154" s="306"/>
      <c r="K154" s="306"/>
      <c r="L154" s="306"/>
      <c r="M154" s="306"/>
      <c r="N154" s="306"/>
      <c r="O154" s="306"/>
      <c r="P154" s="306"/>
      <c r="Q154" s="306"/>
      <c r="R154" s="306"/>
      <c r="S154" s="306"/>
      <c r="T154" s="306"/>
      <c r="U154" s="306"/>
      <c r="V154" s="306"/>
      <c r="W154" s="306"/>
      <c r="X154" s="306"/>
      <c r="Y154" s="306"/>
      <c r="Z154" s="306"/>
      <c r="AA154" s="306"/>
      <c r="AB154" s="306"/>
      <c r="AC154" s="306"/>
      <c r="AD154" s="306"/>
      <c r="AE154" s="306"/>
      <c r="AF154" s="306"/>
      <c r="AG154" s="306"/>
      <c r="AH154" s="306"/>
      <c r="AI154" s="306"/>
      <c r="AJ154" s="306"/>
      <c r="AK154" s="306"/>
      <c r="AL154" s="306"/>
      <c r="AM154" s="306"/>
      <c r="AN154" s="306"/>
      <c r="AO154" s="306"/>
      <c r="AP154" s="306"/>
      <c r="AQ154" s="306"/>
      <c r="AR154" s="306"/>
      <c r="AS154" s="306"/>
      <c r="AT154" s="306"/>
      <c r="AU154" s="306"/>
      <c r="AV154" s="306"/>
      <c r="AW154" s="306"/>
      <c r="AX154" s="306"/>
      <c r="AY154" s="306"/>
      <c r="AZ154" s="306"/>
      <c r="BA154" s="306"/>
      <c r="BB154" s="306"/>
      <c r="BC154" s="306"/>
      <c r="BD154" s="306"/>
      <c r="BE154" s="306"/>
      <c r="BF154" s="306"/>
      <c r="BG154" s="306"/>
      <c r="BH154" s="306"/>
      <c r="BI154" s="306"/>
      <c r="BJ154" s="306"/>
      <c r="BK154" s="306"/>
      <c r="BL154" s="306"/>
      <c r="BM154" s="306"/>
      <c r="BN154" s="306"/>
      <c r="BO154" s="306"/>
      <c r="BP154" s="306"/>
      <c r="BQ154" s="306"/>
      <c r="BR154" s="306"/>
      <c r="BS154" s="306"/>
      <c r="BT154" s="306"/>
      <c r="BU154" s="306"/>
      <c r="BV154" s="306"/>
      <c r="BW154" s="306"/>
    </row>
    <row r="155" spans="9:75">
      <c r="I155" s="306"/>
      <c r="J155" s="306"/>
      <c r="K155" s="306"/>
      <c r="L155" s="306"/>
      <c r="M155" s="306"/>
      <c r="N155" s="306"/>
      <c r="O155" s="306"/>
      <c r="P155" s="306"/>
      <c r="Q155" s="306"/>
      <c r="R155" s="306"/>
      <c r="S155" s="306"/>
      <c r="T155" s="306"/>
      <c r="U155" s="306"/>
      <c r="V155" s="306"/>
      <c r="W155" s="306"/>
      <c r="X155" s="306"/>
      <c r="Y155" s="306"/>
      <c r="Z155" s="306"/>
      <c r="AA155" s="306"/>
      <c r="AB155" s="306"/>
      <c r="AC155" s="306"/>
      <c r="AD155" s="306"/>
      <c r="AE155" s="306"/>
      <c r="AF155" s="306"/>
      <c r="AG155" s="306"/>
      <c r="AH155" s="306"/>
      <c r="AI155" s="306"/>
      <c r="AJ155" s="306"/>
      <c r="AK155" s="306"/>
      <c r="AL155" s="306"/>
      <c r="AM155" s="306"/>
      <c r="AN155" s="306"/>
      <c r="AO155" s="306"/>
      <c r="AP155" s="306"/>
      <c r="AQ155" s="306"/>
      <c r="AR155" s="306"/>
      <c r="AS155" s="306"/>
      <c r="AT155" s="306"/>
      <c r="AU155" s="306"/>
      <c r="AV155" s="306"/>
      <c r="AW155" s="306"/>
      <c r="AX155" s="306"/>
      <c r="AY155" s="306"/>
      <c r="AZ155" s="306"/>
      <c r="BA155" s="306"/>
      <c r="BB155" s="306"/>
      <c r="BC155" s="306"/>
      <c r="BD155" s="306"/>
      <c r="BE155" s="306"/>
      <c r="BF155" s="306"/>
      <c r="BG155" s="306"/>
      <c r="BH155" s="306"/>
      <c r="BI155" s="306"/>
      <c r="BJ155" s="306"/>
      <c r="BK155" s="306"/>
      <c r="BL155" s="306"/>
      <c r="BM155" s="306"/>
      <c r="BN155" s="306"/>
      <c r="BO155" s="306"/>
      <c r="BP155" s="306"/>
      <c r="BQ155" s="306"/>
      <c r="BR155" s="306"/>
      <c r="BS155" s="306"/>
      <c r="BT155" s="306"/>
      <c r="BU155" s="306"/>
      <c r="BV155" s="306"/>
      <c r="BW155" s="306"/>
    </row>
    <row r="156" spans="9:75">
      <c r="I156" s="306"/>
      <c r="J156" s="306"/>
      <c r="K156" s="306"/>
      <c r="L156" s="306"/>
      <c r="M156" s="306"/>
      <c r="N156" s="306"/>
      <c r="O156" s="306"/>
      <c r="P156" s="306"/>
      <c r="Q156" s="306"/>
      <c r="R156" s="306"/>
      <c r="S156" s="306"/>
      <c r="T156" s="306"/>
      <c r="U156" s="306"/>
      <c r="V156" s="306"/>
      <c r="W156" s="306"/>
      <c r="X156" s="306"/>
      <c r="Y156" s="306"/>
      <c r="Z156" s="306"/>
      <c r="AA156" s="306"/>
      <c r="AB156" s="306"/>
      <c r="AC156" s="306"/>
      <c r="AD156" s="306"/>
      <c r="AE156" s="306"/>
      <c r="AF156" s="306"/>
      <c r="AG156" s="306"/>
      <c r="AH156" s="306"/>
      <c r="AI156" s="306"/>
      <c r="AJ156" s="306"/>
      <c r="AK156" s="306"/>
      <c r="AL156" s="306"/>
      <c r="AM156" s="306"/>
      <c r="AN156" s="306"/>
      <c r="AO156" s="306"/>
      <c r="AP156" s="306"/>
      <c r="AQ156" s="306"/>
      <c r="AR156" s="306"/>
      <c r="AS156" s="306"/>
      <c r="AT156" s="306"/>
      <c r="AU156" s="306"/>
      <c r="AV156" s="306"/>
      <c r="AW156" s="306"/>
      <c r="AX156" s="306"/>
      <c r="AY156" s="306"/>
      <c r="AZ156" s="306"/>
      <c r="BA156" s="306"/>
      <c r="BB156" s="306"/>
      <c r="BC156" s="306"/>
      <c r="BD156" s="306"/>
      <c r="BE156" s="306"/>
      <c r="BF156" s="306"/>
      <c r="BG156" s="306"/>
      <c r="BH156" s="306"/>
      <c r="BI156" s="306"/>
      <c r="BJ156" s="306"/>
      <c r="BK156" s="306"/>
      <c r="BL156" s="306"/>
      <c r="BM156" s="306"/>
      <c r="BN156" s="306"/>
      <c r="BO156" s="306"/>
      <c r="BP156" s="306"/>
      <c r="BQ156" s="306"/>
      <c r="BR156" s="306"/>
      <c r="BS156" s="306"/>
      <c r="BT156" s="306"/>
      <c r="BU156" s="306"/>
      <c r="BV156" s="306"/>
      <c r="BW156" s="306"/>
    </row>
    <row r="157" spans="9:75">
      <c r="I157" s="306"/>
      <c r="J157" s="306"/>
      <c r="K157" s="306"/>
      <c r="L157" s="306"/>
      <c r="M157" s="306"/>
      <c r="N157" s="306"/>
      <c r="O157" s="306"/>
      <c r="P157" s="306"/>
      <c r="Q157" s="306"/>
      <c r="R157" s="306"/>
      <c r="S157" s="306"/>
      <c r="T157" s="306"/>
      <c r="U157" s="306"/>
      <c r="V157" s="306"/>
      <c r="W157" s="306"/>
      <c r="X157" s="306"/>
      <c r="Y157" s="306"/>
      <c r="Z157" s="306"/>
      <c r="AA157" s="306"/>
      <c r="AB157" s="306"/>
      <c r="AC157" s="306"/>
      <c r="AD157" s="306"/>
      <c r="AE157" s="306"/>
      <c r="AF157" s="306"/>
      <c r="AG157" s="306"/>
      <c r="AH157" s="306"/>
      <c r="AI157" s="306"/>
      <c r="AJ157" s="306"/>
      <c r="AK157" s="306"/>
      <c r="AL157" s="306"/>
      <c r="AM157" s="306"/>
      <c r="AN157" s="306"/>
      <c r="AO157" s="306"/>
      <c r="AP157" s="306"/>
      <c r="AQ157" s="306"/>
      <c r="AR157" s="306"/>
      <c r="AS157" s="306"/>
      <c r="AT157" s="306"/>
      <c r="AU157" s="306"/>
      <c r="AV157" s="306"/>
      <c r="AW157" s="306"/>
      <c r="AX157" s="306"/>
      <c r="AY157" s="306"/>
      <c r="AZ157" s="306"/>
      <c r="BA157" s="306"/>
      <c r="BB157" s="306"/>
      <c r="BC157" s="306"/>
      <c r="BD157" s="306"/>
      <c r="BE157" s="306"/>
      <c r="BF157" s="306"/>
      <c r="BG157" s="306"/>
      <c r="BH157" s="306"/>
      <c r="BI157" s="306"/>
      <c r="BJ157" s="306"/>
      <c r="BK157" s="306"/>
      <c r="BL157" s="306"/>
      <c r="BM157" s="306"/>
      <c r="BN157" s="306"/>
      <c r="BO157" s="306"/>
      <c r="BP157" s="306"/>
      <c r="BQ157" s="306"/>
      <c r="BR157" s="306"/>
      <c r="BS157" s="306"/>
      <c r="BT157" s="306"/>
      <c r="BU157" s="306"/>
      <c r="BV157" s="306"/>
      <c r="BW157" s="306"/>
    </row>
    <row r="158" spans="9:75">
      <c r="I158" s="306"/>
      <c r="J158" s="306"/>
      <c r="K158" s="306"/>
      <c r="L158" s="306"/>
      <c r="M158" s="306"/>
      <c r="N158" s="306"/>
      <c r="O158" s="306"/>
      <c r="P158" s="306"/>
      <c r="Q158" s="306"/>
      <c r="R158" s="306"/>
      <c r="S158" s="306"/>
      <c r="T158" s="306"/>
      <c r="U158" s="306"/>
      <c r="V158" s="306"/>
      <c r="W158" s="306"/>
      <c r="X158" s="306"/>
      <c r="Y158" s="306"/>
      <c r="Z158" s="306"/>
      <c r="AA158" s="306"/>
      <c r="AB158" s="306"/>
      <c r="AC158" s="306"/>
      <c r="AD158" s="306"/>
      <c r="AE158" s="306"/>
      <c r="AF158" s="306"/>
      <c r="AG158" s="306"/>
      <c r="AH158" s="306"/>
      <c r="AI158" s="306"/>
      <c r="AJ158" s="306"/>
      <c r="AK158" s="306"/>
      <c r="AL158" s="306"/>
      <c r="AM158" s="306"/>
      <c r="AN158" s="306"/>
      <c r="AO158" s="306"/>
      <c r="AP158" s="306"/>
      <c r="AQ158" s="306"/>
      <c r="AR158" s="306"/>
      <c r="AS158" s="306"/>
      <c r="AT158" s="306"/>
      <c r="AU158" s="306"/>
      <c r="AV158" s="306"/>
      <c r="AW158" s="306"/>
      <c r="AX158" s="306"/>
      <c r="AY158" s="306"/>
      <c r="AZ158" s="306"/>
      <c r="BA158" s="306"/>
      <c r="BB158" s="306"/>
      <c r="BC158" s="306"/>
      <c r="BD158" s="306"/>
      <c r="BE158" s="306"/>
      <c r="BF158" s="306"/>
      <c r="BG158" s="306"/>
      <c r="BH158" s="306"/>
      <c r="BI158" s="306"/>
      <c r="BJ158" s="306"/>
      <c r="BK158" s="306"/>
      <c r="BL158" s="306"/>
      <c r="BM158" s="306"/>
      <c r="BN158" s="306"/>
      <c r="BO158" s="306"/>
      <c r="BP158" s="306"/>
      <c r="BQ158" s="306"/>
      <c r="BR158" s="306"/>
      <c r="BS158" s="306"/>
      <c r="BT158" s="306"/>
      <c r="BU158" s="306"/>
      <c r="BV158" s="306"/>
      <c r="BW158" s="306"/>
    </row>
    <row r="159" spans="9:75">
      <c r="I159" s="306"/>
      <c r="J159" s="306"/>
      <c r="K159" s="306"/>
      <c r="L159" s="306"/>
      <c r="M159" s="306"/>
      <c r="N159" s="306"/>
      <c r="O159" s="306"/>
      <c r="P159" s="306"/>
      <c r="Q159" s="306"/>
      <c r="R159" s="306"/>
      <c r="S159" s="306"/>
      <c r="T159" s="306"/>
      <c r="U159" s="306"/>
      <c r="V159" s="306"/>
      <c r="W159" s="306"/>
      <c r="X159" s="306"/>
      <c r="Y159" s="306"/>
      <c r="Z159" s="306"/>
      <c r="AA159" s="306"/>
      <c r="AB159" s="306"/>
      <c r="AC159" s="306"/>
      <c r="AD159" s="306"/>
      <c r="AE159" s="306"/>
      <c r="AF159" s="306"/>
      <c r="AG159" s="306"/>
      <c r="AH159" s="306"/>
      <c r="AI159" s="306"/>
      <c r="AJ159" s="306"/>
      <c r="AK159" s="306"/>
      <c r="AL159" s="306"/>
      <c r="AM159" s="306"/>
      <c r="AN159" s="306"/>
      <c r="AO159" s="306"/>
      <c r="AP159" s="306"/>
      <c r="AQ159" s="306"/>
      <c r="AR159" s="306"/>
      <c r="AS159" s="306"/>
      <c r="AT159" s="306"/>
      <c r="AU159" s="306"/>
      <c r="AV159" s="306"/>
      <c r="AW159" s="306"/>
      <c r="AX159" s="306"/>
      <c r="AY159" s="306"/>
      <c r="AZ159" s="306"/>
      <c r="BA159" s="306"/>
      <c r="BB159" s="306"/>
      <c r="BC159" s="306"/>
      <c r="BD159" s="306"/>
      <c r="BE159" s="306"/>
      <c r="BF159" s="306"/>
      <c r="BG159" s="306"/>
      <c r="BH159" s="306"/>
      <c r="BI159" s="306"/>
      <c r="BJ159" s="306"/>
      <c r="BK159" s="306"/>
      <c r="BL159" s="306"/>
      <c r="BM159" s="306"/>
      <c r="BN159" s="306"/>
      <c r="BO159" s="306"/>
      <c r="BP159" s="306"/>
      <c r="BQ159" s="306"/>
      <c r="BR159" s="306"/>
      <c r="BS159" s="306"/>
      <c r="BT159" s="306"/>
      <c r="BU159" s="306"/>
      <c r="BV159" s="306"/>
      <c r="BW159" s="306"/>
    </row>
    <row r="160" spans="9:75">
      <c r="I160" s="306"/>
      <c r="J160" s="306"/>
      <c r="K160" s="306"/>
      <c r="L160" s="306"/>
      <c r="M160" s="306"/>
      <c r="N160" s="306"/>
      <c r="O160" s="306"/>
      <c r="P160" s="306"/>
      <c r="Q160" s="306"/>
      <c r="R160" s="306"/>
      <c r="S160" s="306"/>
      <c r="T160" s="306"/>
      <c r="U160" s="306"/>
      <c r="V160" s="306"/>
      <c r="W160" s="306"/>
      <c r="X160" s="306"/>
      <c r="Y160" s="306"/>
      <c r="Z160" s="306"/>
      <c r="AA160" s="306"/>
      <c r="AB160" s="306"/>
      <c r="AC160" s="306"/>
      <c r="AD160" s="306"/>
      <c r="AE160" s="306"/>
      <c r="AF160" s="306"/>
      <c r="AG160" s="306"/>
      <c r="AH160" s="306"/>
      <c r="AI160" s="306"/>
      <c r="AJ160" s="306"/>
      <c r="AK160" s="306"/>
      <c r="AL160" s="306"/>
      <c r="AM160" s="306"/>
      <c r="AN160" s="306"/>
      <c r="AO160" s="306"/>
      <c r="AP160" s="306"/>
      <c r="AQ160" s="306"/>
      <c r="AR160" s="306"/>
      <c r="AS160" s="306"/>
      <c r="AT160" s="306"/>
      <c r="AU160" s="306"/>
      <c r="AV160" s="306"/>
      <c r="AW160" s="306"/>
      <c r="AX160" s="306"/>
      <c r="AY160" s="306"/>
      <c r="AZ160" s="306"/>
      <c r="BA160" s="306"/>
      <c r="BB160" s="306"/>
      <c r="BC160" s="306"/>
      <c r="BD160" s="306"/>
      <c r="BE160" s="306"/>
      <c r="BF160" s="306"/>
      <c r="BG160" s="306"/>
      <c r="BH160" s="306"/>
      <c r="BI160" s="306"/>
      <c r="BJ160" s="306"/>
      <c r="BK160" s="306"/>
      <c r="BL160" s="306"/>
      <c r="BM160" s="306"/>
      <c r="BN160" s="306"/>
      <c r="BO160" s="306"/>
      <c r="BP160" s="306"/>
      <c r="BQ160" s="306"/>
      <c r="BR160" s="306"/>
      <c r="BS160" s="306"/>
      <c r="BT160" s="306"/>
      <c r="BU160" s="306"/>
      <c r="BV160" s="306"/>
      <c r="BW160" s="306"/>
    </row>
    <row r="161" spans="9:75">
      <c r="I161" s="306"/>
      <c r="J161" s="306"/>
      <c r="K161" s="306"/>
      <c r="L161" s="306"/>
      <c r="M161" s="306"/>
      <c r="N161" s="306"/>
      <c r="O161" s="306"/>
      <c r="P161" s="306"/>
      <c r="Q161" s="306"/>
      <c r="R161" s="306"/>
      <c r="S161" s="306"/>
      <c r="T161" s="306"/>
      <c r="U161" s="306"/>
      <c r="V161" s="306"/>
      <c r="W161" s="306"/>
      <c r="X161" s="306"/>
      <c r="Y161" s="306"/>
      <c r="Z161" s="306"/>
      <c r="AA161" s="306"/>
      <c r="AB161" s="306"/>
      <c r="AC161" s="306"/>
      <c r="AD161" s="306"/>
      <c r="AE161" s="306"/>
      <c r="AF161" s="306"/>
      <c r="AG161" s="306"/>
      <c r="AH161" s="306"/>
      <c r="AI161" s="306"/>
      <c r="AJ161" s="306"/>
      <c r="AK161" s="306"/>
      <c r="AL161" s="306"/>
      <c r="AM161" s="306"/>
      <c r="AN161" s="306"/>
      <c r="AO161" s="306"/>
      <c r="AP161" s="306"/>
      <c r="AQ161" s="306"/>
      <c r="AR161" s="306"/>
      <c r="AS161" s="306"/>
      <c r="AT161" s="306"/>
      <c r="AU161" s="306"/>
      <c r="AV161" s="306"/>
      <c r="AW161" s="306"/>
      <c r="AX161" s="306"/>
      <c r="AY161" s="306"/>
      <c r="AZ161" s="306"/>
      <c r="BA161" s="306"/>
      <c r="BB161" s="306"/>
      <c r="BC161" s="306"/>
      <c r="BD161" s="306"/>
      <c r="BE161" s="306"/>
      <c r="BF161" s="306"/>
      <c r="BG161" s="306"/>
      <c r="BH161" s="306"/>
      <c r="BI161" s="306"/>
      <c r="BJ161" s="306"/>
      <c r="BK161" s="306"/>
      <c r="BL161" s="306"/>
      <c r="BM161" s="306"/>
      <c r="BN161" s="306"/>
      <c r="BO161" s="306"/>
      <c r="BP161" s="306"/>
      <c r="BQ161" s="306"/>
      <c r="BR161" s="306"/>
      <c r="BS161" s="306"/>
      <c r="BT161" s="306"/>
      <c r="BU161" s="306"/>
      <c r="BV161" s="306"/>
      <c r="BW161" s="306"/>
    </row>
    <row r="162" spans="9:75">
      <c r="I162" s="306"/>
      <c r="J162" s="306"/>
      <c r="K162" s="306"/>
      <c r="L162" s="306"/>
      <c r="M162" s="306"/>
      <c r="N162" s="306"/>
      <c r="O162" s="306"/>
      <c r="P162" s="306"/>
      <c r="Q162" s="306"/>
      <c r="R162" s="306"/>
      <c r="S162" s="306"/>
      <c r="T162" s="306"/>
      <c r="U162" s="306"/>
      <c r="V162" s="306"/>
      <c r="W162" s="306"/>
      <c r="X162" s="306"/>
      <c r="Y162" s="306"/>
      <c r="Z162" s="306"/>
      <c r="AA162" s="306"/>
      <c r="AB162" s="306"/>
      <c r="AC162" s="306"/>
      <c r="AD162" s="306"/>
      <c r="AE162" s="306"/>
      <c r="AF162" s="306"/>
      <c r="AG162" s="306"/>
      <c r="AH162" s="306"/>
      <c r="AI162" s="306"/>
      <c r="AJ162" s="306"/>
      <c r="AK162" s="306"/>
      <c r="AL162" s="306"/>
      <c r="AM162" s="306"/>
      <c r="AN162" s="306"/>
      <c r="AO162" s="306"/>
      <c r="AP162" s="306"/>
      <c r="AQ162" s="306"/>
      <c r="AR162" s="306"/>
      <c r="AS162" s="306"/>
      <c r="AT162" s="306"/>
      <c r="AU162" s="306"/>
      <c r="AV162" s="306"/>
      <c r="AW162" s="306"/>
      <c r="AX162" s="306"/>
      <c r="AY162" s="306"/>
      <c r="AZ162" s="306"/>
      <c r="BA162" s="306"/>
      <c r="BB162" s="306"/>
      <c r="BC162" s="306"/>
      <c r="BD162" s="306"/>
      <c r="BE162" s="306"/>
      <c r="BF162" s="306"/>
      <c r="BG162" s="306"/>
      <c r="BH162" s="306"/>
      <c r="BI162" s="306"/>
      <c r="BJ162" s="306"/>
      <c r="BK162" s="306"/>
      <c r="BL162" s="306"/>
      <c r="BM162" s="306"/>
      <c r="BN162" s="306"/>
      <c r="BO162" s="306"/>
      <c r="BP162" s="306"/>
      <c r="BQ162" s="306"/>
      <c r="BR162" s="306"/>
      <c r="BS162" s="306"/>
      <c r="BT162" s="306"/>
      <c r="BU162" s="306"/>
      <c r="BV162" s="306"/>
      <c r="BW162" s="306"/>
    </row>
    <row r="163" spans="9:75">
      <c r="I163" s="306"/>
      <c r="J163" s="306"/>
      <c r="K163" s="306"/>
      <c r="L163" s="306"/>
      <c r="M163" s="306"/>
      <c r="N163" s="306"/>
      <c r="O163" s="306"/>
      <c r="P163" s="306"/>
      <c r="Q163" s="306"/>
      <c r="R163" s="306"/>
      <c r="S163" s="306"/>
      <c r="T163" s="306"/>
      <c r="U163" s="306"/>
      <c r="V163" s="306"/>
      <c r="W163" s="306"/>
      <c r="X163" s="306"/>
      <c r="Y163" s="306"/>
      <c r="Z163" s="306"/>
      <c r="AA163" s="306"/>
      <c r="AB163" s="306"/>
      <c r="AC163" s="306"/>
      <c r="AD163" s="306"/>
      <c r="AE163" s="306"/>
      <c r="AF163" s="306"/>
      <c r="AG163" s="306"/>
      <c r="AH163" s="306"/>
      <c r="AI163" s="306"/>
      <c r="AJ163" s="306"/>
      <c r="AK163" s="306"/>
      <c r="AL163" s="306"/>
      <c r="AM163" s="306"/>
      <c r="AN163" s="306"/>
      <c r="AO163" s="306"/>
      <c r="AP163" s="306"/>
      <c r="AQ163" s="306"/>
      <c r="AR163" s="306"/>
      <c r="AS163" s="306"/>
      <c r="AT163" s="306"/>
      <c r="AU163" s="306"/>
      <c r="AV163" s="306"/>
      <c r="AW163" s="306"/>
      <c r="AX163" s="306"/>
      <c r="AY163" s="306"/>
      <c r="AZ163" s="306"/>
      <c r="BA163" s="306"/>
      <c r="BB163" s="306"/>
      <c r="BC163" s="306"/>
      <c r="BD163" s="306"/>
      <c r="BE163" s="306"/>
      <c r="BF163" s="306"/>
      <c r="BG163" s="306"/>
      <c r="BH163" s="306"/>
      <c r="BI163" s="306"/>
      <c r="BJ163" s="306"/>
      <c r="BK163" s="306"/>
      <c r="BL163" s="306"/>
      <c r="BM163" s="306"/>
      <c r="BN163" s="306"/>
      <c r="BO163" s="306"/>
      <c r="BP163" s="306"/>
      <c r="BQ163" s="306"/>
      <c r="BR163" s="306"/>
      <c r="BS163" s="306"/>
      <c r="BT163" s="306"/>
      <c r="BU163" s="306"/>
      <c r="BV163" s="306"/>
      <c r="BW163" s="306"/>
    </row>
    <row r="164" spans="9:75">
      <c r="I164" s="306"/>
      <c r="J164" s="306"/>
      <c r="K164" s="306"/>
      <c r="L164" s="306"/>
      <c r="M164" s="306"/>
      <c r="N164" s="306"/>
      <c r="O164" s="306"/>
      <c r="P164" s="306"/>
      <c r="Q164" s="306"/>
      <c r="R164" s="306"/>
      <c r="S164" s="306"/>
      <c r="T164" s="306"/>
      <c r="U164" s="306"/>
      <c r="V164" s="306"/>
      <c r="W164" s="306"/>
      <c r="X164" s="306"/>
      <c r="Y164" s="306"/>
      <c r="Z164" s="306"/>
      <c r="AA164" s="306"/>
      <c r="AB164" s="306"/>
      <c r="AC164" s="306"/>
      <c r="AD164" s="306"/>
      <c r="AE164" s="306"/>
      <c r="AF164" s="306"/>
      <c r="AG164" s="306"/>
      <c r="AH164" s="306"/>
      <c r="AI164" s="306"/>
      <c r="AJ164" s="306"/>
      <c r="AK164" s="306"/>
      <c r="AL164" s="306"/>
      <c r="AM164" s="306"/>
      <c r="AN164" s="306"/>
      <c r="AO164" s="306"/>
      <c r="AP164" s="306"/>
      <c r="AQ164" s="306"/>
      <c r="AR164" s="306"/>
      <c r="AS164" s="306"/>
      <c r="AT164" s="306"/>
      <c r="AU164" s="306"/>
      <c r="AV164" s="306"/>
      <c r="AW164" s="306"/>
      <c r="AX164" s="306"/>
      <c r="AY164" s="306"/>
      <c r="AZ164" s="306"/>
      <c r="BA164" s="306"/>
      <c r="BB164" s="306"/>
      <c r="BC164" s="306"/>
      <c r="BD164" s="306"/>
      <c r="BE164" s="306"/>
      <c r="BF164" s="306"/>
      <c r="BG164" s="306"/>
      <c r="BH164" s="306"/>
      <c r="BI164" s="306"/>
      <c r="BJ164" s="306"/>
      <c r="BK164" s="306"/>
      <c r="BL164" s="306"/>
      <c r="BM164" s="306"/>
      <c r="BN164" s="306"/>
      <c r="BO164" s="306"/>
      <c r="BP164" s="306"/>
      <c r="BQ164" s="306"/>
      <c r="BR164" s="306"/>
      <c r="BS164" s="306"/>
      <c r="BT164" s="306"/>
      <c r="BU164" s="306"/>
      <c r="BV164" s="306"/>
      <c r="BW164" s="306"/>
    </row>
    <row r="165" spans="9:75">
      <c r="I165" s="306"/>
      <c r="J165" s="306"/>
      <c r="K165" s="306"/>
      <c r="L165" s="306"/>
      <c r="M165" s="306"/>
      <c r="N165" s="306"/>
      <c r="O165" s="306"/>
      <c r="P165" s="306"/>
      <c r="Q165" s="306"/>
      <c r="R165" s="306"/>
      <c r="S165" s="306"/>
      <c r="T165" s="306"/>
      <c r="U165" s="306"/>
      <c r="V165" s="306"/>
      <c r="W165" s="306"/>
      <c r="X165" s="306"/>
      <c r="Y165" s="306"/>
      <c r="Z165" s="306"/>
      <c r="AA165" s="306"/>
      <c r="AB165" s="306"/>
      <c r="AC165" s="306"/>
      <c r="AD165" s="306"/>
      <c r="AE165" s="306"/>
      <c r="AF165" s="306"/>
      <c r="AG165" s="306"/>
      <c r="AH165" s="306"/>
      <c r="AI165" s="306"/>
      <c r="AJ165" s="306"/>
      <c r="AK165" s="306"/>
      <c r="AL165" s="306"/>
      <c r="AM165" s="306"/>
      <c r="AN165" s="306"/>
      <c r="AO165" s="306"/>
      <c r="AP165" s="306"/>
      <c r="AQ165" s="306"/>
      <c r="AR165" s="306"/>
      <c r="AS165" s="306"/>
      <c r="AT165" s="306"/>
      <c r="AU165" s="306"/>
      <c r="AV165" s="306"/>
      <c r="AW165" s="306"/>
      <c r="AX165" s="306"/>
      <c r="AY165" s="306"/>
      <c r="AZ165" s="306"/>
      <c r="BA165" s="306"/>
      <c r="BB165" s="306"/>
      <c r="BC165" s="306"/>
      <c r="BD165" s="306"/>
      <c r="BE165" s="306"/>
      <c r="BF165" s="306"/>
      <c r="BG165" s="306"/>
      <c r="BH165" s="306"/>
      <c r="BI165" s="306"/>
      <c r="BJ165" s="306"/>
      <c r="BK165" s="306"/>
      <c r="BL165" s="306"/>
      <c r="BM165" s="306"/>
      <c r="BN165" s="306"/>
      <c r="BO165" s="306"/>
      <c r="BP165" s="306"/>
      <c r="BQ165" s="306"/>
      <c r="BR165" s="306"/>
      <c r="BS165" s="306"/>
      <c r="BT165" s="306"/>
      <c r="BU165" s="306"/>
      <c r="BV165" s="306"/>
      <c r="BW165" s="306"/>
    </row>
    <row r="166" spans="9:75">
      <c r="I166" s="306"/>
      <c r="J166" s="306"/>
      <c r="K166" s="306"/>
      <c r="L166" s="306"/>
      <c r="M166" s="306"/>
      <c r="N166" s="306"/>
      <c r="O166" s="306"/>
      <c r="P166" s="306"/>
      <c r="Q166" s="306"/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</row>
    <row r="167" spans="9:75">
      <c r="I167" s="306"/>
      <c r="J167" s="306"/>
      <c r="K167" s="306"/>
      <c r="L167" s="306"/>
      <c r="M167" s="306"/>
      <c r="N167" s="306"/>
      <c r="O167" s="306"/>
      <c r="P167" s="306"/>
      <c r="Q167" s="306"/>
      <c r="R167" s="306"/>
      <c r="S167" s="306"/>
      <c r="T167" s="306"/>
      <c r="U167" s="306"/>
      <c r="V167" s="306"/>
      <c r="W167" s="306"/>
      <c r="X167" s="306"/>
      <c r="Y167" s="306"/>
      <c r="Z167" s="306"/>
      <c r="AA167" s="306"/>
      <c r="AB167" s="306"/>
      <c r="AC167" s="306"/>
      <c r="AD167" s="306"/>
      <c r="AE167" s="306"/>
      <c r="AF167" s="306"/>
      <c r="AG167" s="306"/>
      <c r="AH167" s="306"/>
      <c r="AI167" s="306"/>
      <c r="AJ167" s="306"/>
      <c r="AK167" s="306"/>
      <c r="AL167" s="306"/>
      <c r="AM167" s="306"/>
      <c r="AN167" s="306"/>
      <c r="AO167" s="306"/>
      <c r="AP167" s="306"/>
      <c r="AQ167" s="306"/>
      <c r="AR167" s="306"/>
      <c r="AS167" s="306"/>
      <c r="AT167" s="306"/>
      <c r="AU167" s="306"/>
      <c r="AV167" s="306"/>
      <c r="AW167" s="306"/>
      <c r="AX167" s="306"/>
      <c r="AY167" s="306"/>
      <c r="AZ167" s="306"/>
      <c r="BA167" s="306"/>
      <c r="BB167" s="306"/>
      <c r="BC167" s="306"/>
      <c r="BD167" s="306"/>
      <c r="BE167" s="306"/>
      <c r="BF167" s="306"/>
      <c r="BG167" s="306"/>
      <c r="BH167" s="306"/>
      <c r="BI167" s="306"/>
      <c r="BJ167" s="306"/>
      <c r="BK167" s="306"/>
      <c r="BL167" s="306"/>
      <c r="BM167" s="306"/>
      <c r="BN167" s="306"/>
      <c r="BO167" s="306"/>
      <c r="BP167" s="306"/>
      <c r="BQ167" s="306"/>
      <c r="BR167" s="306"/>
      <c r="BS167" s="306"/>
      <c r="BT167" s="306"/>
      <c r="BU167" s="306"/>
      <c r="BV167" s="306"/>
      <c r="BW167" s="306"/>
    </row>
    <row r="168" spans="9:75">
      <c r="I168" s="306"/>
      <c r="J168" s="306"/>
      <c r="K168" s="306"/>
      <c r="L168" s="306"/>
      <c r="M168" s="306"/>
      <c r="N168" s="306"/>
      <c r="O168" s="306"/>
      <c r="P168" s="306"/>
      <c r="Q168" s="306"/>
      <c r="R168" s="306"/>
      <c r="S168" s="306"/>
      <c r="T168" s="306"/>
      <c r="U168" s="306"/>
      <c r="V168" s="306"/>
      <c r="W168" s="306"/>
      <c r="X168" s="306"/>
      <c r="Y168" s="306"/>
      <c r="Z168" s="306"/>
      <c r="AA168" s="306"/>
      <c r="AB168" s="306"/>
      <c r="AC168" s="306"/>
      <c r="AD168" s="306"/>
      <c r="AE168" s="306"/>
      <c r="AF168" s="306"/>
      <c r="AG168" s="306"/>
      <c r="AH168" s="306"/>
      <c r="AI168" s="306"/>
      <c r="AJ168" s="306"/>
      <c r="AK168" s="306"/>
      <c r="AL168" s="306"/>
      <c r="AM168" s="306"/>
      <c r="AN168" s="306"/>
      <c r="AO168" s="306"/>
      <c r="AP168" s="306"/>
      <c r="AQ168" s="306"/>
      <c r="AR168" s="306"/>
      <c r="AS168" s="306"/>
      <c r="AT168" s="306"/>
      <c r="AU168" s="306"/>
      <c r="AV168" s="306"/>
      <c r="AW168" s="306"/>
      <c r="AX168" s="306"/>
      <c r="AY168" s="306"/>
      <c r="AZ168" s="306"/>
      <c r="BA168" s="306"/>
      <c r="BB168" s="306"/>
      <c r="BC168" s="306"/>
      <c r="BD168" s="306"/>
      <c r="BE168" s="306"/>
      <c r="BF168" s="306"/>
      <c r="BG168" s="306"/>
      <c r="BH168" s="306"/>
      <c r="BI168" s="306"/>
      <c r="BJ168" s="306"/>
      <c r="BK168" s="306"/>
      <c r="BL168" s="306"/>
      <c r="BM168" s="306"/>
      <c r="BN168" s="306"/>
      <c r="BO168" s="306"/>
      <c r="BP168" s="306"/>
      <c r="BQ168" s="306"/>
      <c r="BR168" s="306"/>
      <c r="BS168" s="306"/>
      <c r="BT168" s="306"/>
      <c r="BU168" s="306"/>
      <c r="BV168" s="306"/>
      <c r="BW168" s="306"/>
    </row>
    <row r="169" spans="9:75"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  <c r="V169" s="306"/>
      <c r="W169" s="306"/>
      <c r="X169" s="306"/>
      <c r="Y169" s="306"/>
      <c r="Z169" s="306"/>
      <c r="AA169" s="306"/>
      <c r="AB169" s="306"/>
      <c r="AC169" s="306"/>
      <c r="AD169" s="306"/>
      <c r="AE169" s="306"/>
      <c r="AF169" s="306"/>
      <c r="AG169" s="306"/>
      <c r="AH169" s="306"/>
      <c r="AI169" s="306"/>
      <c r="AJ169" s="306"/>
      <c r="AK169" s="306"/>
      <c r="AL169" s="306"/>
      <c r="AM169" s="306"/>
      <c r="AN169" s="306"/>
      <c r="AO169" s="306"/>
      <c r="AP169" s="306"/>
      <c r="AQ169" s="306"/>
      <c r="AR169" s="306"/>
      <c r="AS169" s="306"/>
      <c r="AT169" s="306"/>
      <c r="AU169" s="306"/>
      <c r="AV169" s="306"/>
      <c r="AW169" s="306"/>
      <c r="AX169" s="306"/>
      <c r="AY169" s="306"/>
      <c r="AZ169" s="306"/>
      <c r="BA169" s="306"/>
      <c r="BB169" s="306"/>
      <c r="BC169" s="306"/>
      <c r="BD169" s="306"/>
      <c r="BE169" s="306"/>
      <c r="BF169" s="306"/>
      <c r="BG169" s="306"/>
      <c r="BH169" s="306"/>
      <c r="BI169" s="306"/>
      <c r="BJ169" s="306"/>
      <c r="BK169" s="306"/>
      <c r="BL169" s="306"/>
      <c r="BM169" s="306"/>
      <c r="BN169" s="306"/>
      <c r="BO169" s="306"/>
      <c r="BP169" s="306"/>
      <c r="BQ169" s="306"/>
      <c r="BR169" s="306"/>
      <c r="BS169" s="306"/>
      <c r="BT169" s="306"/>
      <c r="BU169" s="306"/>
      <c r="BV169" s="306"/>
      <c r="BW169" s="306"/>
    </row>
    <row r="170" spans="9:75"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  <c r="V170" s="306"/>
      <c r="W170" s="306"/>
      <c r="X170" s="306"/>
      <c r="Y170" s="306"/>
      <c r="Z170" s="306"/>
      <c r="AA170" s="306"/>
      <c r="AB170" s="306"/>
      <c r="AC170" s="306"/>
      <c r="AD170" s="306"/>
      <c r="AE170" s="306"/>
      <c r="AF170" s="306"/>
      <c r="AG170" s="306"/>
      <c r="AH170" s="306"/>
      <c r="AI170" s="306"/>
      <c r="AJ170" s="306"/>
      <c r="AK170" s="306"/>
      <c r="AL170" s="306"/>
      <c r="AM170" s="306"/>
      <c r="AN170" s="306"/>
      <c r="AO170" s="306"/>
      <c r="AP170" s="306"/>
      <c r="AQ170" s="306"/>
      <c r="AR170" s="306"/>
      <c r="AS170" s="306"/>
      <c r="AT170" s="306"/>
      <c r="AU170" s="306"/>
      <c r="AV170" s="306"/>
      <c r="AW170" s="306"/>
      <c r="AX170" s="306"/>
      <c r="AY170" s="306"/>
      <c r="AZ170" s="306"/>
      <c r="BA170" s="306"/>
      <c r="BB170" s="306"/>
      <c r="BC170" s="306"/>
      <c r="BD170" s="306"/>
      <c r="BE170" s="306"/>
      <c r="BF170" s="306"/>
      <c r="BG170" s="306"/>
      <c r="BH170" s="306"/>
      <c r="BI170" s="306"/>
      <c r="BJ170" s="306"/>
      <c r="BK170" s="306"/>
      <c r="BL170" s="306"/>
      <c r="BM170" s="306"/>
      <c r="BN170" s="306"/>
      <c r="BO170" s="306"/>
      <c r="BP170" s="306"/>
      <c r="BQ170" s="306"/>
      <c r="BR170" s="306"/>
      <c r="BS170" s="306"/>
      <c r="BT170" s="306"/>
      <c r="BU170" s="306"/>
      <c r="BV170" s="306"/>
      <c r="BW170" s="306"/>
    </row>
    <row r="171" spans="9:75"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6"/>
      <c r="BP171" s="306"/>
      <c r="BQ171" s="306"/>
      <c r="BR171" s="306"/>
      <c r="BS171" s="306"/>
      <c r="BT171" s="306"/>
      <c r="BU171" s="306"/>
      <c r="BV171" s="306"/>
      <c r="BW171" s="306"/>
    </row>
    <row r="172" spans="9:75"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  <c r="V172" s="306"/>
      <c r="W172" s="306"/>
      <c r="X172" s="306"/>
      <c r="Y172" s="306"/>
      <c r="Z172" s="306"/>
      <c r="AA172" s="306"/>
      <c r="AB172" s="306"/>
      <c r="AC172" s="306"/>
      <c r="AD172" s="306"/>
      <c r="AE172" s="306"/>
      <c r="AF172" s="306"/>
      <c r="AG172" s="306"/>
      <c r="AH172" s="306"/>
      <c r="AI172" s="306"/>
      <c r="AJ172" s="306"/>
      <c r="AK172" s="306"/>
      <c r="AL172" s="306"/>
      <c r="AM172" s="306"/>
      <c r="AN172" s="306"/>
      <c r="AO172" s="306"/>
      <c r="AP172" s="306"/>
      <c r="AQ172" s="306"/>
      <c r="AR172" s="306"/>
      <c r="AS172" s="306"/>
      <c r="AT172" s="306"/>
      <c r="AU172" s="306"/>
      <c r="AV172" s="306"/>
      <c r="AW172" s="306"/>
      <c r="AX172" s="306"/>
      <c r="AY172" s="306"/>
      <c r="AZ172" s="306"/>
      <c r="BA172" s="306"/>
      <c r="BB172" s="306"/>
      <c r="BC172" s="306"/>
      <c r="BD172" s="306"/>
      <c r="BE172" s="306"/>
      <c r="BF172" s="306"/>
      <c r="BG172" s="306"/>
      <c r="BH172" s="306"/>
      <c r="BI172" s="306"/>
      <c r="BJ172" s="306"/>
      <c r="BK172" s="306"/>
      <c r="BL172" s="306"/>
      <c r="BM172" s="306"/>
      <c r="BN172" s="306"/>
      <c r="BO172" s="306"/>
      <c r="BP172" s="306"/>
      <c r="BQ172" s="306"/>
      <c r="BR172" s="306"/>
      <c r="BS172" s="306"/>
      <c r="BT172" s="306"/>
      <c r="BU172" s="306"/>
      <c r="BV172" s="306"/>
      <c r="BW172" s="306"/>
    </row>
    <row r="173" spans="9:75"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6"/>
      <c r="X173" s="306"/>
      <c r="Y173" s="306"/>
      <c r="Z173" s="306"/>
      <c r="AA173" s="306"/>
      <c r="AB173" s="306"/>
      <c r="AC173" s="306"/>
      <c r="AD173" s="306"/>
      <c r="AE173" s="306"/>
      <c r="AF173" s="306"/>
      <c r="AG173" s="306"/>
      <c r="AH173" s="306"/>
      <c r="AI173" s="306"/>
      <c r="AJ173" s="306"/>
      <c r="AK173" s="306"/>
      <c r="AL173" s="306"/>
      <c r="AM173" s="306"/>
      <c r="AN173" s="306"/>
      <c r="AO173" s="306"/>
      <c r="AP173" s="306"/>
      <c r="AQ173" s="306"/>
      <c r="AR173" s="306"/>
      <c r="AS173" s="306"/>
      <c r="AT173" s="306"/>
      <c r="AU173" s="306"/>
      <c r="AV173" s="306"/>
      <c r="AW173" s="306"/>
      <c r="AX173" s="306"/>
      <c r="AY173" s="306"/>
      <c r="AZ173" s="306"/>
      <c r="BA173" s="306"/>
      <c r="BB173" s="306"/>
      <c r="BC173" s="306"/>
      <c r="BD173" s="306"/>
      <c r="BE173" s="306"/>
      <c r="BF173" s="306"/>
      <c r="BG173" s="306"/>
      <c r="BH173" s="306"/>
      <c r="BI173" s="306"/>
      <c r="BJ173" s="306"/>
      <c r="BK173" s="306"/>
      <c r="BL173" s="306"/>
      <c r="BM173" s="306"/>
      <c r="BN173" s="306"/>
      <c r="BO173" s="306"/>
      <c r="BP173" s="306"/>
      <c r="BQ173" s="306"/>
      <c r="BR173" s="306"/>
      <c r="BS173" s="306"/>
      <c r="BT173" s="306"/>
      <c r="BU173" s="306"/>
      <c r="BV173" s="306"/>
      <c r="BW173" s="306"/>
    </row>
    <row r="174" spans="9:75"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  <c r="V174" s="306"/>
      <c r="W174" s="306"/>
      <c r="X174" s="306"/>
      <c r="Y174" s="306"/>
      <c r="Z174" s="306"/>
      <c r="AA174" s="306"/>
      <c r="AB174" s="306"/>
      <c r="AC174" s="306"/>
      <c r="AD174" s="306"/>
      <c r="AE174" s="306"/>
      <c r="AF174" s="306"/>
      <c r="AG174" s="306"/>
      <c r="AH174" s="306"/>
      <c r="AI174" s="306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306"/>
      <c r="AV174" s="306"/>
      <c r="AW174" s="306"/>
      <c r="AX174" s="306"/>
      <c r="AY174" s="306"/>
      <c r="AZ174" s="306"/>
      <c r="BA174" s="306"/>
      <c r="BB174" s="306"/>
      <c r="BC174" s="306"/>
      <c r="BD174" s="306"/>
      <c r="BE174" s="306"/>
      <c r="BF174" s="306"/>
      <c r="BG174" s="306"/>
      <c r="BH174" s="306"/>
      <c r="BI174" s="306"/>
      <c r="BJ174" s="306"/>
      <c r="BK174" s="306"/>
      <c r="BL174" s="306"/>
      <c r="BM174" s="306"/>
      <c r="BN174" s="306"/>
      <c r="BO174" s="306"/>
      <c r="BP174" s="306"/>
      <c r="BQ174" s="306"/>
      <c r="BR174" s="306"/>
      <c r="BS174" s="306"/>
      <c r="BT174" s="306"/>
      <c r="BU174" s="306"/>
      <c r="BV174" s="306"/>
      <c r="BW174" s="306"/>
    </row>
    <row r="175" spans="9:75">
      <c r="I175" s="306"/>
      <c r="J175" s="306"/>
      <c r="K175" s="306"/>
      <c r="L175" s="306"/>
      <c r="M175" s="306"/>
      <c r="N175" s="306"/>
      <c r="O175" s="306"/>
      <c r="P175" s="306"/>
      <c r="Q175" s="306"/>
      <c r="R175" s="306"/>
      <c r="S175" s="306"/>
      <c r="T175" s="306"/>
      <c r="U175" s="306"/>
      <c r="V175" s="306"/>
      <c r="W175" s="306"/>
      <c r="X175" s="306"/>
      <c r="Y175" s="306"/>
      <c r="Z175" s="306"/>
      <c r="AA175" s="306"/>
      <c r="AB175" s="306"/>
      <c r="AC175" s="306"/>
      <c r="AD175" s="306"/>
      <c r="AE175" s="306"/>
      <c r="AF175" s="306"/>
      <c r="AG175" s="306"/>
      <c r="AH175" s="306"/>
      <c r="AI175" s="306"/>
      <c r="AJ175" s="306"/>
      <c r="AK175" s="306"/>
      <c r="AL175" s="306"/>
      <c r="AM175" s="306"/>
      <c r="AN175" s="306"/>
      <c r="AO175" s="306"/>
      <c r="AP175" s="306"/>
      <c r="AQ175" s="306"/>
      <c r="AR175" s="306"/>
      <c r="AS175" s="306"/>
      <c r="AT175" s="306"/>
      <c r="AU175" s="306"/>
      <c r="AV175" s="306"/>
      <c r="AW175" s="306"/>
      <c r="AX175" s="306"/>
      <c r="AY175" s="306"/>
      <c r="AZ175" s="306"/>
      <c r="BA175" s="306"/>
      <c r="BB175" s="306"/>
      <c r="BC175" s="306"/>
      <c r="BD175" s="306"/>
      <c r="BE175" s="306"/>
      <c r="BF175" s="306"/>
      <c r="BG175" s="306"/>
      <c r="BH175" s="306"/>
      <c r="BI175" s="306"/>
      <c r="BJ175" s="306"/>
      <c r="BK175" s="306"/>
      <c r="BL175" s="306"/>
      <c r="BM175" s="306"/>
      <c r="BN175" s="306"/>
      <c r="BO175" s="306"/>
      <c r="BP175" s="306"/>
      <c r="BQ175" s="306"/>
      <c r="BR175" s="306"/>
      <c r="BS175" s="306"/>
      <c r="BT175" s="306"/>
      <c r="BU175" s="306"/>
      <c r="BV175" s="306"/>
      <c r="BW175" s="306"/>
    </row>
    <row r="176" spans="9:75">
      <c r="I176" s="306"/>
      <c r="J176" s="306"/>
      <c r="K176" s="306"/>
      <c r="L176" s="306"/>
      <c r="M176" s="306"/>
      <c r="N176" s="306"/>
      <c r="O176" s="306"/>
      <c r="P176" s="306"/>
      <c r="Q176" s="306"/>
      <c r="R176" s="306"/>
      <c r="S176" s="306"/>
      <c r="T176" s="306"/>
      <c r="U176" s="306"/>
      <c r="V176" s="306"/>
      <c r="W176" s="306"/>
      <c r="X176" s="306"/>
      <c r="Y176" s="306"/>
      <c r="Z176" s="306"/>
      <c r="AA176" s="306"/>
      <c r="AB176" s="306"/>
      <c r="AC176" s="306"/>
      <c r="AD176" s="306"/>
      <c r="AE176" s="306"/>
      <c r="AF176" s="306"/>
      <c r="AG176" s="306"/>
      <c r="AH176" s="306"/>
      <c r="AI176" s="306"/>
      <c r="AJ176" s="306"/>
      <c r="AK176" s="306"/>
      <c r="AL176" s="306"/>
      <c r="AM176" s="306"/>
      <c r="AN176" s="306"/>
      <c r="AO176" s="306"/>
      <c r="AP176" s="306"/>
      <c r="AQ176" s="306"/>
      <c r="AR176" s="306"/>
      <c r="AS176" s="306"/>
      <c r="AT176" s="306"/>
      <c r="AU176" s="306"/>
      <c r="AV176" s="306"/>
      <c r="AW176" s="306"/>
      <c r="AX176" s="306"/>
      <c r="AY176" s="306"/>
      <c r="AZ176" s="306"/>
      <c r="BA176" s="306"/>
      <c r="BB176" s="306"/>
      <c r="BC176" s="306"/>
      <c r="BD176" s="306"/>
      <c r="BE176" s="306"/>
      <c r="BF176" s="306"/>
      <c r="BG176" s="306"/>
      <c r="BH176" s="306"/>
      <c r="BI176" s="306"/>
      <c r="BJ176" s="306"/>
      <c r="BK176" s="306"/>
      <c r="BL176" s="306"/>
      <c r="BM176" s="306"/>
      <c r="BN176" s="306"/>
      <c r="BO176" s="306"/>
      <c r="BP176" s="306"/>
      <c r="BQ176" s="306"/>
      <c r="BR176" s="306"/>
      <c r="BS176" s="306"/>
      <c r="BT176" s="306"/>
      <c r="BU176" s="306"/>
      <c r="BV176" s="306"/>
      <c r="BW176" s="306"/>
    </row>
    <row r="177" spans="9:75">
      <c r="I177" s="306"/>
      <c r="J177" s="306"/>
      <c r="K177" s="306"/>
      <c r="L177" s="306"/>
      <c r="M177" s="306"/>
      <c r="N177" s="306"/>
      <c r="O177" s="306"/>
      <c r="P177" s="306"/>
      <c r="Q177" s="306"/>
      <c r="R177" s="306"/>
      <c r="S177" s="306"/>
      <c r="T177" s="306"/>
      <c r="U177" s="306"/>
      <c r="V177" s="306"/>
      <c r="W177" s="306"/>
      <c r="X177" s="306"/>
      <c r="Y177" s="306"/>
      <c r="Z177" s="306"/>
      <c r="AA177" s="306"/>
      <c r="AB177" s="306"/>
      <c r="AC177" s="306"/>
      <c r="AD177" s="306"/>
      <c r="AE177" s="306"/>
      <c r="AF177" s="306"/>
      <c r="AG177" s="306"/>
      <c r="AH177" s="306"/>
      <c r="AI177" s="306"/>
      <c r="AJ177" s="306"/>
      <c r="AK177" s="306"/>
      <c r="AL177" s="306"/>
      <c r="AM177" s="306"/>
      <c r="AN177" s="306"/>
      <c r="AO177" s="306"/>
      <c r="AP177" s="306"/>
      <c r="AQ177" s="306"/>
      <c r="AR177" s="306"/>
      <c r="AS177" s="306"/>
      <c r="AT177" s="306"/>
      <c r="AU177" s="306"/>
      <c r="AV177" s="306"/>
      <c r="AW177" s="306"/>
      <c r="AX177" s="306"/>
      <c r="AY177" s="306"/>
      <c r="AZ177" s="306"/>
      <c r="BA177" s="306"/>
      <c r="BB177" s="306"/>
      <c r="BC177" s="306"/>
      <c r="BD177" s="306"/>
      <c r="BE177" s="306"/>
      <c r="BF177" s="306"/>
      <c r="BG177" s="306"/>
      <c r="BH177" s="306"/>
      <c r="BI177" s="306"/>
      <c r="BJ177" s="306"/>
      <c r="BK177" s="306"/>
      <c r="BL177" s="306"/>
      <c r="BM177" s="306"/>
      <c r="BN177" s="306"/>
      <c r="BO177" s="306"/>
      <c r="BP177" s="306"/>
      <c r="BQ177" s="306"/>
      <c r="BR177" s="306"/>
      <c r="BS177" s="306"/>
      <c r="BT177" s="306"/>
      <c r="BU177" s="306"/>
      <c r="BV177" s="306"/>
      <c r="BW177" s="306"/>
    </row>
  </sheetData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phoneticPr fontId="32" type="noConversion"/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40" orientation="portrait" horizontalDpi="4294967293" verticalDpi="0" r:id="rId1"/>
  <headerFooter alignWithMargins="0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Q54"/>
  <sheetViews>
    <sheetView zoomScaleSheetLayoutView="75" workbookViewId="0">
      <selection activeCell="A6" sqref="A6"/>
    </sheetView>
  </sheetViews>
  <sheetFormatPr defaultColWidth="8.85546875" defaultRowHeight="12.75"/>
  <cols>
    <col min="1" max="1" width="43.7109375" customWidth="1"/>
    <col min="2" max="2" width="17.85546875" style="114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256</v>
      </c>
      <c r="M1" s="8" t="s">
        <v>257</v>
      </c>
      <c r="O1" s="144">
        <f>[0]!INTMOD</f>
        <v>0</v>
      </c>
    </row>
    <row r="2" spans="1:17" ht="13.5" thickBot="1">
      <c r="N2" s="8" t="s">
        <v>258</v>
      </c>
      <c r="O2" s="8" t="s">
        <v>259</v>
      </c>
    </row>
    <row r="3" spans="1:17" ht="13.5" thickBot="1">
      <c r="A3" s="115" t="s">
        <v>260</v>
      </c>
      <c r="B3" s="116" t="s">
        <v>261</v>
      </c>
      <c r="C3" s="117" t="s">
        <v>262</v>
      </c>
      <c r="D3" s="117" t="s">
        <v>263</v>
      </c>
      <c r="E3" s="117" t="s">
        <v>264</v>
      </c>
      <c r="F3" s="117" t="s">
        <v>265</v>
      </c>
      <c r="G3" s="117" t="s">
        <v>266</v>
      </c>
      <c r="H3" s="118" t="s">
        <v>267</v>
      </c>
      <c r="I3" s="119" t="s">
        <v>268</v>
      </c>
      <c r="J3" s="120"/>
      <c r="K3" s="121"/>
      <c r="N3" s="144">
        <f>FeatSheet!D41</f>
        <v>0</v>
      </c>
      <c r="O3" s="144">
        <f>FeatSheet!D42</f>
        <v>0</v>
      </c>
      <c r="P3" s="149">
        <f>FeatSheet!D43</f>
        <v>0</v>
      </c>
      <c r="Q3" s="149">
        <f>FeatSheet!D44</f>
        <v>0</v>
      </c>
    </row>
    <row r="4" spans="1:17" ht="13.5" thickBot="1">
      <c r="A4" s="117"/>
      <c r="B4" s="116"/>
      <c r="C4" s="122"/>
      <c r="D4" s="122"/>
      <c r="E4" s="122"/>
      <c r="F4" s="122"/>
      <c r="G4" s="122"/>
      <c r="H4" s="123">
        <f>SUM(C4:G4)</f>
        <v>0</v>
      </c>
      <c r="I4" s="124"/>
      <c r="J4" s="125"/>
      <c r="L4" s="8" t="s">
        <v>269</v>
      </c>
      <c r="M4" s="148">
        <f>FeatSheet!D45</f>
        <v>0</v>
      </c>
      <c r="N4" s="146">
        <f>IF(N$3&gt;0,IF($M4&gt;0,N$3+$M4+$O$1,0),0)</f>
        <v>0</v>
      </c>
      <c r="O4" s="145">
        <f t="shared" ref="O4:Q8" si="0">IF(O$3&gt;0,IF($M4&gt;0,O$3+$M4+$O$1,0),0)</f>
        <v>0</v>
      </c>
      <c r="P4" s="145">
        <f t="shared" si="0"/>
        <v>0</v>
      </c>
      <c r="Q4" s="145">
        <f t="shared" si="0"/>
        <v>0</v>
      </c>
    </row>
    <row r="5" spans="1:17" ht="13.5" thickBot="1">
      <c r="A5" s="117"/>
      <c r="B5" s="116"/>
      <c r="C5" s="122"/>
      <c r="D5" s="122"/>
      <c r="E5" s="122"/>
      <c r="F5" s="122"/>
      <c r="G5" s="122"/>
      <c r="H5" s="123">
        <f>SUM(C5:G5)</f>
        <v>0</v>
      </c>
      <c r="I5" s="124"/>
      <c r="J5" s="125"/>
      <c r="L5" s="8" t="s">
        <v>270</v>
      </c>
      <c r="M5" s="148">
        <f>FeatSheet!D46</f>
        <v>0</v>
      </c>
      <c r="N5" s="147">
        <f>IF(N$3&gt;0,IF($M5&gt;0,N$3+$M5+$O$1,0),0)</f>
        <v>0</v>
      </c>
      <c r="O5" s="141">
        <f t="shared" si="0"/>
        <v>0</v>
      </c>
      <c r="P5" s="141">
        <f t="shared" si="0"/>
        <v>0</v>
      </c>
      <c r="Q5" s="141">
        <f t="shared" si="0"/>
        <v>0</v>
      </c>
    </row>
    <row r="6" spans="1:17" ht="13.5" thickBot="1">
      <c r="A6" s="117"/>
      <c r="B6" s="116"/>
      <c r="C6" s="122"/>
      <c r="D6" s="122"/>
      <c r="E6" s="122"/>
      <c r="F6" s="122"/>
      <c r="G6" s="122"/>
      <c r="H6" s="123">
        <f>SUM(C6:G6)</f>
        <v>0</v>
      </c>
      <c r="I6" s="124"/>
      <c r="J6" s="125"/>
      <c r="L6" s="8" t="s">
        <v>271</v>
      </c>
      <c r="M6" s="148">
        <f>FeatSheet!D47</f>
        <v>0</v>
      </c>
      <c r="N6" s="147">
        <f>IF(N$3&gt;0,IF($M6&gt;0,N$3+$M6+$O$1,0),0)</f>
        <v>0</v>
      </c>
      <c r="O6" s="141">
        <f t="shared" si="0"/>
        <v>0</v>
      </c>
      <c r="P6" s="141">
        <f t="shared" si="0"/>
        <v>0</v>
      </c>
      <c r="Q6" s="141">
        <f t="shared" si="0"/>
        <v>0</v>
      </c>
    </row>
    <row r="7" spans="1:17" ht="13.5" thickBot="1">
      <c r="A7" s="117"/>
      <c r="B7" s="116"/>
      <c r="C7" s="122"/>
      <c r="D7" s="122"/>
      <c r="E7" s="122"/>
      <c r="F7" s="122"/>
      <c r="G7" s="122"/>
      <c r="H7" s="123">
        <f>SUM(C7:G7)</f>
        <v>0</v>
      </c>
      <c r="I7" s="124"/>
      <c r="J7" s="125"/>
      <c r="L7" s="8" t="s">
        <v>272</v>
      </c>
      <c r="M7" s="148">
        <f>FeatSheet!D48</f>
        <v>0</v>
      </c>
      <c r="N7" s="147">
        <f>IF(N$3&gt;0,IF($M7&gt;0,N$3+$M7+$O$1,0),0)</f>
        <v>0</v>
      </c>
      <c r="O7" s="141">
        <f t="shared" si="0"/>
        <v>0</v>
      </c>
      <c r="P7" s="141">
        <f t="shared" si="0"/>
        <v>0</v>
      </c>
      <c r="Q7" s="141">
        <f t="shared" si="0"/>
        <v>0</v>
      </c>
    </row>
    <row r="8" spans="1:17" ht="13.5" thickBot="1">
      <c r="A8" s="117"/>
      <c r="B8" s="116"/>
      <c r="C8" s="122"/>
      <c r="D8" s="122"/>
      <c r="E8" s="122"/>
      <c r="F8" s="122"/>
      <c r="G8" s="122"/>
      <c r="H8" s="123">
        <f>SUM(C8:G8)</f>
        <v>0</v>
      </c>
      <c r="I8" s="124"/>
      <c r="J8" s="125"/>
      <c r="L8" s="8" t="s">
        <v>273</v>
      </c>
      <c r="M8" s="148">
        <f>FeatSheet!D49</f>
        <v>0</v>
      </c>
      <c r="N8" s="147">
        <f>IF(N$3&gt;0,IF($M8&gt;0,N$3+$M8+$O$1,0),0)</f>
        <v>0</v>
      </c>
      <c r="O8" s="141">
        <f t="shared" si="0"/>
        <v>0</v>
      </c>
      <c r="P8" s="141">
        <f t="shared" si="0"/>
        <v>0</v>
      </c>
      <c r="Q8" s="141">
        <f t="shared" si="0"/>
        <v>0</v>
      </c>
    </row>
    <row r="9" spans="1:17">
      <c r="J9" s="125"/>
      <c r="N9" s="126"/>
      <c r="O9" s="126"/>
    </row>
    <row r="10" spans="1:17">
      <c r="A10" s="115" t="s">
        <v>274</v>
      </c>
      <c r="B10" s="116"/>
      <c r="C10" s="122"/>
      <c r="D10" s="122"/>
      <c r="E10" s="122"/>
      <c r="F10" s="122"/>
      <c r="G10" s="122"/>
      <c r="H10" s="123"/>
      <c r="I10" s="124"/>
      <c r="J10" s="125"/>
      <c r="K10" s="8" t="s">
        <v>275</v>
      </c>
      <c r="N10" s="126"/>
      <c r="O10" s="126"/>
    </row>
    <row r="11" spans="1:17">
      <c r="A11" s="117"/>
      <c r="B11" s="116"/>
      <c r="C11" s="122"/>
      <c r="D11" s="122"/>
      <c r="E11" s="122"/>
      <c r="F11" s="122"/>
      <c r="G11" s="122"/>
      <c r="H11" s="123">
        <f>SUM(C11:G11)</f>
        <v>0</v>
      </c>
      <c r="I11" s="124"/>
      <c r="J11" s="125"/>
      <c r="L11" s="8" t="s">
        <v>276</v>
      </c>
      <c r="N11" s="126"/>
      <c r="O11" s="126"/>
    </row>
    <row r="12" spans="1:17">
      <c r="A12" s="117"/>
      <c r="B12" s="116"/>
      <c r="C12" s="122"/>
      <c r="D12" s="122"/>
      <c r="E12" s="122"/>
      <c r="F12" s="122"/>
      <c r="G12" s="122"/>
      <c r="H12" s="123">
        <f>SUM(C12:G12)</f>
        <v>0</v>
      </c>
      <c r="I12" s="124"/>
      <c r="J12" s="125"/>
      <c r="L12" s="8" t="s">
        <v>277</v>
      </c>
      <c r="N12" s="126"/>
      <c r="O12" s="126"/>
    </row>
    <row r="13" spans="1:17">
      <c r="A13" s="117"/>
      <c r="B13" s="116"/>
      <c r="C13" s="122"/>
      <c r="D13" s="122"/>
      <c r="E13" s="122"/>
      <c r="F13" s="122"/>
      <c r="G13" s="122"/>
      <c r="H13" s="123">
        <f>SUM(C13:G13)</f>
        <v>0</v>
      </c>
      <c r="I13" s="124"/>
      <c r="J13" s="125"/>
      <c r="L13" s="8" t="s">
        <v>278</v>
      </c>
      <c r="N13" s="126"/>
      <c r="O13" s="126"/>
    </row>
    <row r="14" spans="1:17">
      <c r="A14" s="117"/>
      <c r="B14" s="116"/>
      <c r="C14" s="122"/>
      <c r="D14" s="122"/>
      <c r="E14" s="122"/>
      <c r="F14" s="122"/>
      <c r="G14" s="122"/>
      <c r="H14" s="123"/>
      <c r="I14" s="124"/>
      <c r="J14" s="125"/>
      <c r="L14" s="8"/>
      <c r="N14" s="126"/>
      <c r="O14" s="126"/>
    </row>
    <row r="15" spans="1:17">
      <c r="A15" s="115" t="s">
        <v>279</v>
      </c>
      <c r="B15" s="116"/>
      <c r="C15" s="122"/>
      <c r="D15" s="122"/>
      <c r="E15" s="122"/>
      <c r="F15" s="122"/>
      <c r="G15" s="122"/>
      <c r="H15" s="123"/>
      <c r="I15" s="124"/>
      <c r="J15" s="125"/>
      <c r="L15" s="8" t="s">
        <v>280</v>
      </c>
      <c r="N15" s="126"/>
      <c r="O15" s="126"/>
    </row>
    <row r="16" spans="1:17">
      <c r="A16" s="117"/>
      <c r="B16" s="116"/>
      <c r="C16" s="122"/>
      <c r="D16" s="127"/>
      <c r="E16" s="127"/>
      <c r="F16" s="127"/>
      <c r="G16" s="122"/>
      <c r="H16" s="123"/>
      <c r="I16" s="124"/>
      <c r="J16" s="125"/>
      <c r="L16" s="8" t="s">
        <v>281</v>
      </c>
    </row>
    <row r="17" spans="1:13">
      <c r="A17" s="117"/>
      <c r="B17" s="116"/>
      <c r="C17" s="122"/>
      <c r="D17" s="127"/>
      <c r="E17" s="127"/>
      <c r="F17" s="127"/>
      <c r="G17" s="127"/>
      <c r="H17" s="123"/>
      <c r="I17" s="124"/>
      <c r="J17" s="125"/>
      <c r="L17" s="8" t="s">
        <v>282</v>
      </c>
    </row>
    <row r="18" spans="1:13">
      <c r="A18" s="117"/>
      <c r="B18" s="116"/>
      <c r="C18" s="122"/>
      <c r="D18" s="127"/>
      <c r="E18" s="127"/>
      <c r="F18" s="127"/>
      <c r="G18" s="122"/>
      <c r="H18" s="123"/>
      <c r="I18" s="124"/>
      <c r="J18" s="125"/>
      <c r="L18" s="8" t="s">
        <v>283</v>
      </c>
    </row>
    <row r="19" spans="1:13">
      <c r="A19" s="117"/>
      <c r="B19" s="116"/>
      <c r="C19" s="122"/>
      <c r="D19" s="127"/>
      <c r="E19" s="127"/>
      <c r="F19" s="127"/>
      <c r="G19" s="127"/>
      <c r="H19" s="123"/>
      <c r="I19" s="124"/>
      <c r="J19" s="125"/>
    </row>
    <row r="20" spans="1:13">
      <c r="A20" s="117"/>
      <c r="B20" s="116"/>
      <c r="C20" s="122"/>
      <c r="D20" s="127"/>
      <c r="E20" s="127"/>
      <c r="F20" s="127"/>
      <c r="G20" s="127"/>
      <c r="H20" s="123"/>
      <c r="I20" s="124"/>
      <c r="J20" s="125"/>
      <c r="K20" s="8" t="s">
        <v>284</v>
      </c>
    </row>
    <row r="21" spans="1:13">
      <c r="A21" s="115" t="s">
        <v>285</v>
      </c>
      <c r="B21" s="116"/>
      <c r="C21" s="122"/>
      <c r="D21" s="127"/>
      <c r="E21" s="127"/>
      <c r="F21" s="127"/>
      <c r="G21" s="122"/>
      <c r="H21" s="123"/>
      <c r="I21" s="124"/>
      <c r="J21" s="125"/>
      <c r="L21" s="128" t="s">
        <v>286</v>
      </c>
      <c r="M21" s="8"/>
    </row>
    <row r="22" spans="1:13">
      <c r="A22" s="117"/>
      <c r="B22" s="116"/>
      <c r="C22" s="122"/>
      <c r="D22" s="122"/>
      <c r="E22" s="122"/>
      <c r="F22" s="122"/>
      <c r="G22" s="122"/>
      <c r="H22" s="123">
        <f>SUM(C22:G22)</f>
        <v>0</v>
      </c>
      <c r="I22" s="124"/>
      <c r="J22" s="125"/>
      <c r="L22" s="128" t="s">
        <v>287</v>
      </c>
    </row>
    <row r="23" spans="1:13">
      <c r="A23" s="117"/>
      <c r="B23" s="116"/>
      <c r="C23" s="122"/>
      <c r="D23" s="127"/>
      <c r="E23" s="127"/>
      <c r="F23" s="127"/>
      <c r="G23" s="122"/>
      <c r="H23" s="123">
        <f>SUM(C23:G23)</f>
        <v>0</v>
      </c>
      <c r="I23" s="124"/>
      <c r="J23" s="125"/>
      <c r="L23" s="128" t="s">
        <v>288</v>
      </c>
    </row>
    <row r="24" spans="1:13">
      <c r="A24" s="117"/>
      <c r="B24" s="116"/>
      <c r="C24" s="122"/>
      <c r="D24" s="127"/>
      <c r="E24" s="127"/>
      <c r="F24" s="127"/>
      <c r="G24" s="127"/>
      <c r="H24" s="123">
        <f>SUM(C24:G24)</f>
        <v>0</v>
      </c>
      <c r="I24" s="124"/>
      <c r="J24" s="125"/>
      <c r="L24" s="128" t="s">
        <v>289</v>
      </c>
    </row>
    <row r="25" spans="1:13">
      <c r="A25" s="117"/>
      <c r="B25" s="116"/>
      <c r="C25" s="122"/>
      <c r="D25" s="127"/>
      <c r="E25" s="127"/>
      <c r="F25" s="127"/>
      <c r="G25" s="122"/>
      <c r="H25" s="123">
        <f>SUM(C25:G25)</f>
        <v>0</v>
      </c>
      <c r="I25" s="124"/>
      <c r="J25" s="125"/>
      <c r="L25" s="128" t="s">
        <v>290</v>
      </c>
    </row>
    <row r="26" spans="1:13">
      <c r="B26" s="116"/>
      <c r="C26" s="122"/>
      <c r="D26" s="127"/>
      <c r="E26" s="127"/>
      <c r="F26" s="127"/>
      <c r="G26" s="127"/>
      <c r="H26" s="123"/>
      <c r="I26" s="124"/>
      <c r="J26" s="125"/>
      <c r="L26" s="128" t="s">
        <v>291</v>
      </c>
    </row>
    <row r="27" spans="1:13">
      <c r="A27" s="117"/>
      <c r="B27" s="116"/>
      <c r="C27" s="122"/>
      <c r="D27" s="122"/>
      <c r="E27" s="122"/>
      <c r="F27" s="122"/>
      <c r="G27" s="122"/>
      <c r="H27" s="123"/>
      <c r="I27" s="124"/>
      <c r="J27" s="125"/>
      <c r="L27" s="128" t="s">
        <v>292</v>
      </c>
    </row>
    <row r="28" spans="1:13">
      <c r="A28" s="115" t="s">
        <v>293</v>
      </c>
      <c r="B28" s="116"/>
      <c r="C28" s="122"/>
      <c r="D28" s="122"/>
      <c r="E28" s="122"/>
      <c r="F28" s="122"/>
      <c r="G28" s="122"/>
      <c r="H28" s="123"/>
      <c r="I28" s="124"/>
      <c r="J28" s="125"/>
      <c r="L28" s="128"/>
    </row>
    <row r="29" spans="1:13">
      <c r="A29" s="117"/>
      <c r="B29" s="116"/>
      <c r="C29" s="122"/>
      <c r="D29" s="122"/>
      <c r="E29" s="122"/>
      <c r="F29" s="122"/>
      <c r="G29" s="122"/>
      <c r="H29" s="123"/>
      <c r="I29" s="124"/>
      <c r="J29" s="125"/>
      <c r="K29" s="129" t="s">
        <v>294</v>
      </c>
    </row>
    <row r="30" spans="1:13">
      <c r="A30" s="117"/>
      <c r="B30" s="116"/>
      <c r="C30" s="122"/>
      <c r="D30" s="122"/>
      <c r="E30" s="122"/>
      <c r="F30" s="122"/>
      <c r="G30" s="122"/>
      <c r="H30" s="123"/>
      <c r="I30" s="124"/>
      <c r="J30" s="125"/>
      <c r="L30" s="130" t="s">
        <v>295</v>
      </c>
    </row>
    <row r="31" spans="1:13">
      <c r="A31" s="117"/>
      <c r="B31" s="116"/>
      <c r="C31" s="122"/>
      <c r="D31" s="122"/>
      <c r="E31" s="122"/>
      <c r="F31" s="122"/>
      <c r="G31" s="122"/>
      <c r="H31" s="123"/>
      <c r="I31" s="124"/>
      <c r="J31" s="125"/>
      <c r="L31" s="130" t="s">
        <v>296</v>
      </c>
    </row>
    <row r="32" spans="1:13">
      <c r="A32" s="117"/>
      <c r="B32" s="116"/>
      <c r="C32" s="122"/>
      <c r="D32" s="122"/>
      <c r="E32" s="122"/>
      <c r="F32" s="122"/>
      <c r="G32" s="122"/>
      <c r="H32" s="123"/>
      <c r="I32" s="124"/>
      <c r="J32" s="125"/>
      <c r="L32" s="130" t="s">
        <v>297</v>
      </c>
    </row>
    <row r="33" spans="1:17">
      <c r="A33" s="115" t="s">
        <v>272</v>
      </c>
      <c r="B33" s="116"/>
      <c r="C33" s="122"/>
      <c r="D33" s="122"/>
      <c r="E33" s="122"/>
      <c r="F33" s="122"/>
      <c r="G33" s="122"/>
      <c r="H33" s="123"/>
      <c r="I33" s="124"/>
      <c r="J33" s="125"/>
      <c r="L33" s="130" t="s">
        <v>298</v>
      </c>
    </row>
    <row r="34" spans="1:17">
      <c r="A34" s="117"/>
      <c r="B34" s="116"/>
      <c r="C34" s="122"/>
      <c r="D34" s="122"/>
      <c r="E34" s="122"/>
      <c r="F34" s="122"/>
      <c r="G34" s="122"/>
      <c r="H34" s="123"/>
      <c r="I34" s="124"/>
      <c r="J34" s="125"/>
      <c r="L34" s="130" t="s">
        <v>299</v>
      </c>
    </row>
    <row r="35" spans="1:17">
      <c r="A35" s="117"/>
      <c r="B35" s="116"/>
      <c r="C35" s="122"/>
      <c r="D35" s="122"/>
      <c r="E35" s="122"/>
      <c r="F35" s="122"/>
      <c r="G35" s="122"/>
      <c r="H35" s="123"/>
      <c r="I35" s="124"/>
      <c r="J35" s="125"/>
      <c r="L35" s="129" t="s">
        <v>300</v>
      </c>
    </row>
    <row r="36" spans="1:17">
      <c r="A36" s="117"/>
      <c r="B36" s="116"/>
      <c r="C36" s="122"/>
      <c r="D36" s="122"/>
      <c r="E36" s="122"/>
      <c r="F36" s="122"/>
      <c r="G36" s="122"/>
      <c r="H36" s="123"/>
      <c r="I36" s="124"/>
      <c r="J36" s="125"/>
      <c r="L36" s="129" t="s">
        <v>301</v>
      </c>
    </row>
    <row r="37" spans="1:17">
      <c r="A37" s="117"/>
      <c r="B37" s="116"/>
      <c r="C37" s="122"/>
      <c r="D37" s="122"/>
      <c r="E37" s="122"/>
      <c r="F37" s="122"/>
      <c r="G37" s="122"/>
      <c r="H37" s="123"/>
      <c r="I37" s="124"/>
      <c r="J37" s="125"/>
      <c r="L37" s="129" t="s">
        <v>302</v>
      </c>
    </row>
    <row r="38" spans="1:17">
      <c r="A38" s="117"/>
      <c r="B38" s="116"/>
      <c r="C38" s="122"/>
      <c r="D38" s="122"/>
      <c r="E38" s="122"/>
      <c r="F38" s="122"/>
      <c r="G38" s="122"/>
      <c r="H38" s="123"/>
      <c r="I38" s="124"/>
      <c r="J38" s="125"/>
      <c r="M38" t="s">
        <v>303</v>
      </c>
    </row>
    <row r="39" spans="1:17">
      <c r="A39" s="115"/>
      <c r="B39" s="116"/>
      <c r="C39" s="122"/>
      <c r="D39" s="122"/>
      <c r="E39" s="122"/>
      <c r="F39" s="122"/>
      <c r="G39" s="122"/>
      <c r="H39" s="123"/>
      <c r="I39" s="124"/>
      <c r="J39" s="125"/>
    </row>
    <row r="40" spans="1:17">
      <c r="A40" s="117"/>
      <c r="B40" s="116"/>
      <c r="C40" s="122"/>
      <c r="D40" s="122"/>
      <c r="E40" s="122"/>
      <c r="F40" s="122"/>
      <c r="G40" s="122"/>
      <c r="H40" s="123"/>
      <c r="I40" s="124"/>
      <c r="J40" s="125"/>
      <c r="K40" s="8" t="s">
        <v>304</v>
      </c>
    </row>
    <row r="41" spans="1:17">
      <c r="A41" s="115"/>
      <c r="B41" s="116"/>
      <c r="C41" s="122"/>
      <c r="D41" s="122"/>
      <c r="E41" s="122"/>
      <c r="F41" s="122"/>
      <c r="G41" s="122"/>
      <c r="H41" s="123"/>
      <c r="I41" s="124"/>
      <c r="J41" s="125"/>
      <c r="L41" s="8" t="s">
        <v>305</v>
      </c>
      <c r="Q41">
        <v>0</v>
      </c>
    </row>
    <row r="42" spans="1:17">
      <c r="B42" s="116"/>
      <c r="C42" s="122"/>
      <c r="D42" s="122"/>
      <c r="E42" s="122"/>
      <c r="F42" s="122"/>
      <c r="G42" s="122"/>
      <c r="H42" s="123"/>
      <c r="I42" s="124"/>
      <c r="J42" s="125"/>
      <c r="L42" s="8" t="s">
        <v>306</v>
      </c>
      <c r="Q42" t="s">
        <v>307</v>
      </c>
    </row>
    <row r="43" spans="1:17">
      <c r="A43" s="117"/>
      <c r="B43" s="116"/>
      <c r="C43" s="122"/>
      <c r="D43" s="122"/>
      <c r="E43" s="122"/>
      <c r="F43" s="122"/>
      <c r="G43" s="122"/>
      <c r="H43" s="123"/>
      <c r="I43" s="124"/>
      <c r="J43" s="125"/>
      <c r="L43" s="8" t="s">
        <v>308</v>
      </c>
      <c r="Q43" t="s">
        <v>309</v>
      </c>
    </row>
    <row r="44" spans="1:17">
      <c r="A44" s="117"/>
      <c r="B44" s="116"/>
      <c r="C44" s="122"/>
      <c r="D44" s="122"/>
      <c r="E44" s="122"/>
      <c r="F44" s="122"/>
      <c r="G44" s="122"/>
      <c r="H44" s="123"/>
      <c r="I44" s="124"/>
      <c r="J44" s="125"/>
    </row>
    <row r="45" spans="1:17">
      <c r="A45" s="117"/>
      <c r="B45" s="116"/>
      <c r="C45" s="122"/>
      <c r="D45" s="122"/>
      <c r="E45" s="122"/>
      <c r="F45" s="122"/>
      <c r="G45" s="122"/>
      <c r="H45" s="123"/>
      <c r="I45" s="124"/>
      <c r="J45" s="125"/>
    </row>
    <row r="46" spans="1:17">
      <c r="A46" s="131"/>
      <c r="B46" s="132"/>
      <c r="C46" s="133"/>
      <c r="D46" s="133"/>
      <c r="E46" s="133"/>
      <c r="F46" s="133"/>
      <c r="G46" s="133"/>
      <c r="H46" s="134"/>
      <c r="I46" s="135"/>
      <c r="J46" s="125"/>
    </row>
    <row r="47" spans="1:17">
      <c r="A47" s="136"/>
      <c r="B47" s="137"/>
      <c r="C47" s="138"/>
      <c r="D47" s="138"/>
      <c r="E47" s="138"/>
      <c r="F47" s="138"/>
      <c r="G47" s="138"/>
      <c r="H47" s="139"/>
      <c r="I47" s="140"/>
    </row>
    <row r="48" spans="1:17">
      <c r="A48" s="136"/>
      <c r="B48" s="137"/>
      <c r="C48" s="138"/>
      <c r="D48" s="138"/>
      <c r="E48" s="138"/>
      <c r="F48" s="138"/>
      <c r="G48" s="138"/>
      <c r="H48" s="139"/>
      <c r="I48" s="140"/>
    </row>
    <row r="49" spans="1:9">
      <c r="A49" s="136"/>
      <c r="B49" s="137"/>
      <c r="C49" s="138"/>
      <c r="D49" s="138"/>
      <c r="E49" s="138"/>
      <c r="F49" s="138"/>
      <c r="G49" s="138"/>
      <c r="H49" s="139"/>
      <c r="I49" s="140"/>
    </row>
    <row r="50" spans="1:9">
      <c r="A50" s="141"/>
      <c r="B50" s="142"/>
      <c r="C50" s="143"/>
      <c r="D50" s="143"/>
      <c r="E50" s="143"/>
      <c r="F50" s="143"/>
      <c r="G50" s="143"/>
      <c r="H50" s="143"/>
      <c r="I50" s="143"/>
    </row>
    <row r="51" spans="1:9">
      <c r="A51" s="136"/>
      <c r="B51" s="137"/>
      <c r="C51" s="138"/>
      <c r="D51" s="138"/>
      <c r="E51" s="138"/>
      <c r="F51" s="138"/>
      <c r="G51" s="138"/>
      <c r="H51" s="139"/>
      <c r="I51" s="140"/>
    </row>
    <row r="52" spans="1:9">
      <c r="A52" s="143"/>
      <c r="B52" s="142"/>
      <c r="C52" s="138"/>
      <c r="D52" s="138"/>
      <c r="E52" s="138"/>
      <c r="F52" s="138"/>
      <c r="G52" s="138"/>
      <c r="H52" s="139"/>
      <c r="I52" s="140"/>
    </row>
    <row r="53" spans="1:9">
      <c r="A53" s="143"/>
      <c r="B53" s="142"/>
      <c r="C53" s="138"/>
      <c r="D53" s="138"/>
      <c r="E53" s="138"/>
      <c r="F53" s="138"/>
      <c r="G53" s="138"/>
      <c r="H53" s="139"/>
      <c r="I53" s="140"/>
    </row>
    <row r="54" spans="1:9">
      <c r="A54" s="143"/>
      <c r="B54" s="142"/>
      <c r="C54" s="138"/>
      <c r="D54" s="138"/>
      <c r="E54" s="138"/>
      <c r="F54" s="138"/>
      <c r="G54" s="138"/>
      <c r="H54" s="139"/>
      <c r="I54" s="140"/>
    </row>
  </sheetData>
  <phoneticPr fontId="32" type="noConversion"/>
  <pageMargins left="0.74791666666666667" right="0.74791666666666667" top="0.98402777777777772" bottom="0.98402777777777772" header="0.51180555555555551" footer="0.51180555555555551"/>
  <headerFooter alignWithMargins="0"/>
  <colBreaks count="1" manualBreakCount="1">
    <brk id="9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B1:K42"/>
  <sheetViews>
    <sheetView view="pageBreakPreview" workbookViewId="0">
      <selection activeCell="D6" sqref="D6"/>
    </sheetView>
  </sheetViews>
  <sheetFormatPr defaultColWidth="8.85546875" defaultRowHeight="12.75"/>
  <cols>
    <col min="1" max="1" width="1.85546875" style="152" customWidth="1"/>
    <col min="2" max="2" width="7.42578125" style="152" customWidth="1"/>
    <col min="3" max="3" width="5" style="152" customWidth="1"/>
    <col min="4" max="8" width="10.7109375" style="152" customWidth="1"/>
    <col min="9" max="16384" width="8.85546875" style="152"/>
  </cols>
  <sheetData>
    <row r="1" spans="2:11" ht="15.75">
      <c r="B1" s="157" t="s">
        <v>310</v>
      </c>
      <c r="C1" s="109"/>
      <c r="D1" s="109"/>
      <c r="E1" s="109"/>
      <c r="F1" s="109"/>
      <c r="G1" s="109"/>
      <c r="H1" s="109"/>
      <c r="I1" s="109"/>
      <c r="J1" s="109"/>
      <c r="K1" s="109"/>
    </row>
    <row r="2" spans="2:11">
      <c r="B2" s="8"/>
      <c r="C2" s="109"/>
      <c r="D2" s="109"/>
      <c r="E2" s="109"/>
      <c r="F2" s="109"/>
      <c r="G2" s="109"/>
      <c r="H2" s="109"/>
      <c r="I2" s="109"/>
      <c r="J2" s="109"/>
      <c r="K2" s="109"/>
    </row>
    <row r="3" spans="2:11">
      <c r="B3" s="8" t="s">
        <v>311</v>
      </c>
      <c r="C3" s="109"/>
      <c r="D3" s="109"/>
      <c r="E3" s="109"/>
      <c r="F3" s="109"/>
      <c r="G3" s="109"/>
      <c r="H3" s="109"/>
      <c r="I3" s="109"/>
      <c r="J3" s="109"/>
      <c r="K3" s="109"/>
    </row>
    <row r="5" spans="2:11">
      <c r="B5" s="109" t="s">
        <v>312</v>
      </c>
      <c r="C5" s="109"/>
      <c r="D5" s="158">
        <v>1.8</v>
      </c>
      <c r="E5" s="109" t="s">
        <v>313</v>
      </c>
      <c r="F5" s="109"/>
      <c r="G5" s="109"/>
      <c r="H5" s="109"/>
      <c r="I5" s="109"/>
      <c r="J5" s="109"/>
      <c r="K5" s="109"/>
    </row>
    <row r="6" spans="2:11" ht="12.75" customHeight="1">
      <c r="B6" s="109" t="s">
        <v>314</v>
      </c>
      <c r="C6" s="109"/>
      <c r="D6" s="159">
        <v>12</v>
      </c>
      <c r="E6" s="109" t="s">
        <v>315</v>
      </c>
      <c r="F6" s="109"/>
      <c r="G6" s="109"/>
      <c r="H6" s="109"/>
      <c r="I6" s="109"/>
      <c r="J6" s="109"/>
      <c r="K6" s="160"/>
    </row>
    <row r="7" spans="2:11" ht="12.75" customHeight="1">
      <c r="B7" s="109" t="s">
        <v>316</v>
      </c>
      <c r="C7" s="109"/>
      <c r="D7" s="153" t="s">
        <v>317</v>
      </c>
      <c r="E7" s="109" t="s">
        <v>318</v>
      </c>
      <c r="F7" s="109"/>
      <c r="G7" s="109"/>
      <c r="H7" s="109"/>
      <c r="I7" s="109"/>
      <c r="J7" s="109"/>
      <c r="K7" s="109"/>
    </row>
    <row r="8" spans="2:11" ht="13.5" customHeight="1">
      <c r="B8" s="109" t="s">
        <v>319</v>
      </c>
      <c r="C8" s="109"/>
      <c r="D8" s="161">
        <f>'Character Sheet'!CD36</f>
        <v>2</v>
      </c>
      <c r="E8" s="109" t="s">
        <v>320</v>
      </c>
      <c r="F8" s="109"/>
      <c r="G8" s="109"/>
      <c r="H8" s="109"/>
      <c r="I8" s="109"/>
      <c r="J8" s="109"/>
      <c r="K8" s="109"/>
    </row>
    <row r="10" spans="2:11">
      <c r="B10" s="109"/>
      <c r="C10" s="109"/>
      <c r="D10" s="309" t="s">
        <v>321</v>
      </c>
      <c r="E10" s="309"/>
      <c r="F10" s="309"/>
      <c r="G10" s="309"/>
      <c r="H10" s="309"/>
      <c r="I10" s="109"/>
      <c r="J10" s="109"/>
      <c r="K10" s="109"/>
    </row>
    <row r="11" spans="2:11">
      <c r="B11" s="162" t="s">
        <v>322</v>
      </c>
      <c r="C11" s="163" t="s">
        <v>267</v>
      </c>
      <c r="D11" s="164" t="s">
        <v>323</v>
      </c>
      <c r="E11" s="165" t="s">
        <v>324</v>
      </c>
      <c r="F11" s="166" t="s">
        <v>323</v>
      </c>
      <c r="G11" s="166" t="s">
        <v>324</v>
      </c>
      <c r="H11" s="162" t="s">
        <v>325</v>
      </c>
      <c r="I11" s="109"/>
      <c r="J11" s="109"/>
      <c r="K11" s="109"/>
    </row>
    <row r="12" spans="2:11">
      <c r="B12" s="167" t="s">
        <v>326</v>
      </c>
      <c r="C12" s="168" t="s">
        <v>327</v>
      </c>
      <c r="D12" s="164" t="s">
        <v>328</v>
      </c>
      <c r="E12" s="169" t="s">
        <v>329</v>
      </c>
      <c r="F12" s="166" t="s">
        <v>330</v>
      </c>
      <c r="G12" s="166" t="s">
        <v>331</v>
      </c>
      <c r="H12" s="170" t="s">
        <v>332</v>
      </c>
      <c r="I12" s="109"/>
      <c r="J12" s="109"/>
      <c r="K12" s="109"/>
    </row>
    <row r="13" spans="2:11">
      <c r="B13" s="171">
        <v>1</v>
      </c>
      <c r="C13" s="172">
        <f t="shared" ref="C13:C32" si="0">B13+$D$8</f>
        <v>3</v>
      </c>
      <c r="D13" s="173">
        <f>IF($D$7="N",(IF(C13&lt;11,$F$35,$F$35+(C13-10)*0.4))/10*$D$6,(IF(C13&lt;11,$F$35*1.25,$F$35+(C13-10)*0.4))/10*$D$6*1.25)</f>
        <v>2.4000000000000004</v>
      </c>
      <c r="E13" s="173">
        <f>IF($D$7="N",(IF(C13&lt;11,$F$36,$F$36+(C13-10)*0.2))/10*$D$6,(IF(C13&lt;11,$F$36*1.25,$F$36+(C13-10)*0.2))/10*$D$6*1.25)</f>
        <v>1.4400000000000004</v>
      </c>
      <c r="F13" s="173">
        <f>IF($D$7="N",(IF(C13&lt;11,$F$37,$F$37+(C13-10)*0.25*0.4))/10*$D$6,(IF(C13&lt;11,$F$37*1.25,$F$37+(C13-10)*0.25/3))/10*$D$6*1.25)</f>
        <v>0.96</v>
      </c>
      <c r="G13" s="173">
        <f>IF($D$7="N",(IF(C13&lt;11,$F$38,$F$38+(C13-10)*0.125*0.4))/10*$D$6,(IF(C13&lt;11,$F$38*1.25,$F$38+(C13-10)*0.125*0.4))/10*$D$6*1.25)</f>
        <v>0.96</v>
      </c>
      <c r="H13" s="174">
        <f>IF($D$7="N",(IF(C13&lt;11,$F$39,$F$39+(C13-10)*0.125*0.4))/10*$D$6,(IF(C13&lt;11,$F$39*1.25,$F$39+(C13-10)*0.125*0.4))/10*$D$6*1.25)</f>
        <v>0.48</v>
      </c>
      <c r="I13" s="109"/>
      <c r="J13" s="109"/>
      <c r="K13" s="109"/>
    </row>
    <row r="14" spans="2:11">
      <c r="B14" s="175">
        <v>2</v>
      </c>
      <c r="C14" s="176">
        <f t="shared" si="0"/>
        <v>4</v>
      </c>
      <c r="D14" s="177">
        <f>IF($D$7="N",(IF(C14&lt;11,$F$35,$F$35+(C14-10)*0.4))/10*$D$6,(IF(C14&lt;11,$F$35*1.25,$F$35+(C14-10)*0.4))/10*$D$6*1.25)</f>
        <v>2.4000000000000004</v>
      </c>
      <c r="E14" s="177">
        <f t="shared" ref="E14:E32" si="1">IF($D$7="N",(IF(C14&lt;11,$F$36,$F$36+(C14-10)*0.2))/10*$D$6,(IF(C14&lt;11,$F$36*1.25,$F$36+(C14-10)*0.2))/10*$D$6*1.25)</f>
        <v>1.4400000000000004</v>
      </c>
      <c r="F14" s="177">
        <f t="shared" ref="F14:F32" si="2">IF($D$7="N",(IF(C14&lt;11,$F$37,$F$37+(C14-10)*0.25*0.4))/10*$D$6,(IF(C14&lt;11,$F$37*1.25,$F$37+(C14-10)*0.25/3))/10*$D$6*1.25)</f>
        <v>0.96</v>
      </c>
      <c r="G14" s="177">
        <f t="shared" ref="G14:G32" si="3">IF($D$7="N",(IF(C14&lt;11,$F$38,$F$38+(C14-10)*0.125*0.4))/10*$D$6,(IF(C14&lt;11,$F$38*1.25,$F$38+(C14-10)*0.125*0.4))/10*$D$6*1.25)</f>
        <v>0.96</v>
      </c>
      <c r="H14" s="178">
        <f t="shared" ref="H14:H32" si="4">IF($D$7="N",(IF(C14&lt;11,$F$39,$F$39+(C14-10)*0.125*0.4))/10*$D$6,(IF(C14&lt;11,$F$39*1.25,$F$39+(C14-10)*0.125*0.4))/10*$D$6*1.25)</f>
        <v>0.48</v>
      </c>
      <c r="I14" s="109"/>
      <c r="J14" s="109"/>
      <c r="K14" s="109"/>
    </row>
    <row r="15" spans="2:11">
      <c r="B15" s="175">
        <v>3</v>
      </c>
      <c r="C15" s="176">
        <f t="shared" si="0"/>
        <v>5</v>
      </c>
      <c r="D15" s="177">
        <f t="shared" ref="D15:D32" si="5">IF($D$7="N",(IF(C15&lt;11,$F$35,$F$35+(C15-10)*0.4))/10*$D$6,(IF(C15&lt;11,$F$35*1.25,$F$35+(C15-10)*0.4))/10*$D$6*1.25)</f>
        <v>2.4000000000000004</v>
      </c>
      <c r="E15" s="177">
        <f t="shared" si="1"/>
        <v>1.4400000000000004</v>
      </c>
      <c r="F15" s="177">
        <f t="shared" si="2"/>
        <v>0.96</v>
      </c>
      <c r="G15" s="177">
        <f t="shared" si="3"/>
        <v>0.96</v>
      </c>
      <c r="H15" s="178">
        <f t="shared" si="4"/>
        <v>0.48</v>
      </c>
      <c r="I15" s="109"/>
      <c r="J15" s="109"/>
      <c r="K15" s="109"/>
    </row>
    <row r="16" spans="2:11">
      <c r="B16" s="175">
        <v>4</v>
      </c>
      <c r="C16" s="176">
        <f t="shared" si="0"/>
        <v>6</v>
      </c>
      <c r="D16" s="177">
        <f t="shared" si="5"/>
        <v>2.4000000000000004</v>
      </c>
      <c r="E16" s="177">
        <f t="shared" si="1"/>
        <v>1.4400000000000004</v>
      </c>
      <c r="F16" s="177">
        <f t="shared" si="2"/>
        <v>0.96</v>
      </c>
      <c r="G16" s="177">
        <f t="shared" si="3"/>
        <v>0.96</v>
      </c>
      <c r="H16" s="178">
        <f t="shared" si="4"/>
        <v>0.48</v>
      </c>
      <c r="I16" s="109"/>
      <c r="J16" s="109"/>
      <c r="K16" s="109"/>
    </row>
    <row r="17" spans="2:8">
      <c r="B17" s="175">
        <v>5</v>
      </c>
      <c r="C17" s="176">
        <f t="shared" si="0"/>
        <v>7</v>
      </c>
      <c r="D17" s="177">
        <f t="shared" si="5"/>
        <v>2.4000000000000004</v>
      </c>
      <c r="E17" s="177">
        <f t="shared" si="1"/>
        <v>1.4400000000000004</v>
      </c>
      <c r="F17" s="177">
        <f t="shared" si="2"/>
        <v>0.96</v>
      </c>
      <c r="G17" s="177">
        <f t="shared" si="3"/>
        <v>0.96</v>
      </c>
      <c r="H17" s="178">
        <f t="shared" si="4"/>
        <v>0.48</v>
      </c>
    </row>
    <row r="18" spans="2:8">
      <c r="B18" s="175">
        <v>6</v>
      </c>
      <c r="C18" s="176">
        <f t="shared" si="0"/>
        <v>8</v>
      </c>
      <c r="D18" s="177">
        <f t="shared" si="5"/>
        <v>2.4000000000000004</v>
      </c>
      <c r="E18" s="177">
        <f t="shared" si="1"/>
        <v>1.4400000000000004</v>
      </c>
      <c r="F18" s="177">
        <f t="shared" si="2"/>
        <v>0.96</v>
      </c>
      <c r="G18" s="177">
        <f t="shared" si="3"/>
        <v>0.96</v>
      </c>
      <c r="H18" s="178">
        <f t="shared" si="4"/>
        <v>0.48</v>
      </c>
    </row>
    <row r="19" spans="2:8">
      <c r="B19" s="175">
        <v>7</v>
      </c>
      <c r="C19" s="176">
        <f t="shared" si="0"/>
        <v>9</v>
      </c>
      <c r="D19" s="177">
        <f t="shared" si="5"/>
        <v>2.4000000000000004</v>
      </c>
      <c r="E19" s="177">
        <f t="shared" si="1"/>
        <v>1.4400000000000004</v>
      </c>
      <c r="F19" s="177">
        <f t="shared" si="2"/>
        <v>0.96</v>
      </c>
      <c r="G19" s="177">
        <f t="shared" si="3"/>
        <v>0.96</v>
      </c>
      <c r="H19" s="178">
        <f t="shared" si="4"/>
        <v>0.48</v>
      </c>
    </row>
    <row r="20" spans="2:8">
      <c r="B20" s="175">
        <v>8</v>
      </c>
      <c r="C20" s="176">
        <f t="shared" si="0"/>
        <v>10</v>
      </c>
      <c r="D20" s="177">
        <f t="shared" si="5"/>
        <v>2.4000000000000004</v>
      </c>
      <c r="E20" s="177">
        <f t="shared" si="1"/>
        <v>1.4400000000000004</v>
      </c>
      <c r="F20" s="177">
        <f t="shared" si="2"/>
        <v>0.96</v>
      </c>
      <c r="G20" s="177">
        <f t="shared" si="3"/>
        <v>0.96</v>
      </c>
      <c r="H20" s="178">
        <f t="shared" si="4"/>
        <v>0.48</v>
      </c>
    </row>
    <row r="21" spans="2:8">
      <c r="B21" s="175">
        <v>9</v>
      </c>
      <c r="C21" s="176">
        <f t="shared" si="0"/>
        <v>11</v>
      </c>
      <c r="D21" s="177">
        <f t="shared" si="5"/>
        <v>2.88</v>
      </c>
      <c r="E21" s="177">
        <f t="shared" si="1"/>
        <v>1.6800000000000002</v>
      </c>
      <c r="F21" s="177">
        <f t="shared" si="2"/>
        <v>1.08</v>
      </c>
      <c r="G21" s="177">
        <f t="shared" si="3"/>
        <v>1.02</v>
      </c>
      <c r="H21" s="178">
        <f t="shared" si="4"/>
        <v>0.54</v>
      </c>
    </row>
    <row r="22" spans="2:8">
      <c r="B22" s="175">
        <v>10</v>
      </c>
      <c r="C22" s="176">
        <f t="shared" si="0"/>
        <v>12</v>
      </c>
      <c r="D22" s="177">
        <f t="shared" si="5"/>
        <v>3.3599999999999994</v>
      </c>
      <c r="E22" s="177">
        <f t="shared" si="1"/>
        <v>1.92</v>
      </c>
      <c r="F22" s="177">
        <f t="shared" si="2"/>
        <v>1.2000000000000002</v>
      </c>
      <c r="G22" s="177">
        <f t="shared" si="3"/>
        <v>1.08</v>
      </c>
      <c r="H22" s="178">
        <f t="shared" si="4"/>
        <v>0.60000000000000009</v>
      </c>
    </row>
    <row r="23" spans="2:8">
      <c r="B23" s="175">
        <v>11</v>
      </c>
      <c r="C23" s="176">
        <f t="shared" si="0"/>
        <v>13</v>
      </c>
      <c r="D23" s="177">
        <f t="shared" si="5"/>
        <v>3.84</v>
      </c>
      <c r="E23" s="177">
        <f t="shared" si="1"/>
        <v>2.16</v>
      </c>
      <c r="F23" s="177">
        <f t="shared" si="2"/>
        <v>1.3200000000000003</v>
      </c>
      <c r="G23" s="177">
        <f t="shared" si="3"/>
        <v>1.1400000000000001</v>
      </c>
      <c r="H23" s="178">
        <f t="shared" si="4"/>
        <v>0.66000000000000014</v>
      </c>
    </row>
    <row r="24" spans="2:8">
      <c r="B24" s="175">
        <v>12</v>
      </c>
      <c r="C24" s="176">
        <f t="shared" si="0"/>
        <v>14</v>
      </c>
      <c r="D24" s="177">
        <f t="shared" si="5"/>
        <v>4.32</v>
      </c>
      <c r="E24" s="177">
        <f t="shared" si="1"/>
        <v>2.4000000000000004</v>
      </c>
      <c r="F24" s="177">
        <f t="shared" si="2"/>
        <v>1.4400000000000004</v>
      </c>
      <c r="G24" s="177">
        <f t="shared" si="3"/>
        <v>1.2000000000000002</v>
      </c>
      <c r="H24" s="178">
        <f t="shared" si="4"/>
        <v>0.7200000000000002</v>
      </c>
    </row>
    <row r="25" spans="2:8">
      <c r="B25" s="175">
        <v>13</v>
      </c>
      <c r="C25" s="176">
        <f t="shared" si="0"/>
        <v>15</v>
      </c>
      <c r="D25" s="177">
        <f t="shared" si="5"/>
        <v>4.8000000000000007</v>
      </c>
      <c r="E25" s="177">
        <f t="shared" si="1"/>
        <v>2.6400000000000006</v>
      </c>
      <c r="F25" s="177">
        <f t="shared" si="2"/>
        <v>1.56</v>
      </c>
      <c r="G25" s="177">
        <f t="shared" si="3"/>
        <v>1.2600000000000002</v>
      </c>
      <c r="H25" s="178">
        <f t="shared" si="4"/>
        <v>0.78</v>
      </c>
    </row>
    <row r="26" spans="2:8">
      <c r="B26" s="175">
        <v>14</v>
      </c>
      <c r="C26" s="176">
        <f t="shared" si="0"/>
        <v>16</v>
      </c>
      <c r="D26" s="177">
        <f t="shared" si="5"/>
        <v>5.2800000000000011</v>
      </c>
      <c r="E26" s="177">
        <f t="shared" si="1"/>
        <v>2.8800000000000008</v>
      </c>
      <c r="F26" s="177">
        <f t="shared" si="2"/>
        <v>1.6800000000000002</v>
      </c>
      <c r="G26" s="177">
        <f t="shared" si="3"/>
        <v>1.3200000000000003</v>
      </c>
      <c r="H26" s="178">
        <f t="shared" si="4"/>
        <v>0.84000000000000008</v>
      </c>
    </row>
    <row r="27" spans="2:8">
      <c r="B27" s="175">
        <v>15</v>
      </c>
      <c r="C27" s="176">
        <f t="shared" si="0"/>
        <v>17</v>
      </c>
      <c r="D27" s="177">
        <f t="shared" si="5"/>
        <v>5.7600000000000016</v>
      </c>
      <c r="E27" s="177">
        <f t="shared" si="1"/>
        <v>3.120000000000001</v>
      </c>
      <c r="F27" s="177">
        <f t="shared" si="2"/>
        <v>1.7999999999999998</v>
      </c>
      <c r="G27" s="177">
        <f t="shared" si="3"/>
        <v>1.3800000000000003</v>
      </c>
      <c r="H27" s="178">
        <f t="shared" si="4"/>
        <v>0.89999999999999991</v>
      </c>
    </row>
    <row r="28" spans="2:8">
      <c r="B28" s="175">
        <v>16</v>
      </c>
      <c r="C28" s="176">
        <f t="shared" si="0"/>
        <v>18</v>
      </c>
      <c r="D28" s="177">
        <f t="shared" si="5"/>
        <v>6.24</v>
      </c>
      <c r="E28" s="177">
        <f t="shared" si="1"/>
        <v>3.3600000000000003</v>
      </c>
      <c r="F28" s="177">
        <f t="shared" si="2"/>
        <v>1.92</v>
      </c>
      <c r="G28" s="177">
        <f t="shared" si="3"/>
        <v>1.4400000000000004</v>
      </c>
      <c r="H28" s="178">
        <f t="shared" si="4"/>
        <v>0.96</v>
      </c>
    </row>
    <row r="29" spans="2:8">
      <c r="B29" s="175">
        <v>17</v>
      </c>
      <c r="C29" s="176">
        <f t="shared" si="0"/>
        <v>19</v>
      </c>
      <c r="D29" s="177">
        <f t="shared" si="5"/>
        <v>6.7199999999999989</v>
      </c>
      <c r="E29" s="177">
        <f t="shared" si="1"/>
        <v>3.5999999999999996</v>
      </c>
      <c r="F29" s="177">
        <f t="shared" si="2"/>
        <v>2.04</v>
      </c>
      <c r="G29" s="177">
        <f t="shared" si="3"/>
        <v>1.5</v>
      </c>
      <c r="H29" s="178">
        <f t="shared" si="4"/>
        <v>1.02</v>
      </c>
    </row>
    <row r="30" spans="2:8">
      <c r="B30" s="175">
        <v>18</v>
      </c>
      <c r="C30" s="176">
        <f t="shared" si="0"/>
        <v>20</v>
      </c>
      <c r="D30" s="177">
        <f t="shared" si="5"/>
        <v>7.1999999999999993</v>
      </c>
      <c r="E30" s="177">
        <f t="shared" si="1"/>
        <v>3.84</v>
      </c>
      <c r="F30" s="177">
        <f t="shared" si="2"/>
        <v>2.16</v>
      </c>
      <c r="G30" s="177">
        <f t="shared" si="3"/>
        <v>1.56</v>
      </c>
      <c r="H30" s="178">
        <f t="shared" si="4"/>
        <v>1.08</v>
      </c>
    </row>
    <row r="31" spans="2:8">
      <c r="B31" s="175">
        <v>19</v>
      </c>
      <c r="C31" s="176">
        <f t="shared" si="0"/>
        <v>21</v>
      </c>
      <c r="D31" s="177">
        <f t="shared" si="5"/>
        <v>7.68</v>
      </c>
      <c r="E31" s="177">
        <f t="shared" si="1"/>
        <v>4.08</v>
      </c>
      <c r="F31" s="177">
        <f t="shared" si="2"/>
        <v>2.2800000000000002</v>
      </c>
      <c r="G31" s="177">
        <f t="shared" si="3"/>
        <v>1.62</v>
      </c>
      <c r="H31" s="178">
        <f t="shared" si="4"/>
        <v>1.1400000000000001</v>
      </c>
    </row>
    <row r="32" spans="2:8">
      <c r="B32" s="179">
        <v>20</v>
      </c>
      <c r="C32" s="180">
        <f t="shared" si="0"/>
        <v>22</v>
      </c>
      <c r="D32" s="181">
        <f t="shared" si="5"/>
        <v>8.16</v>
      </c>
      <c r="E32" s="181">
        <f t="shared" si="1"/>
        <v>4.32</v>
      </c>
      <c r="F32" s="181">
        <f t="shared" si="2"/>
        <v>2.4000000000000004</v>
      </c>
      <c r="G32" s="181">
        <f t="shared" si="3"/>
        <v>1.6800000000000002</v>
      </c>
      <c r="H32" s="182">
        <f t="shared" si="4"/>
        <v>1.2000000000000002</v>
      </c>
    </row>
    <row r="33" spans="2:9">
      <c r="B33" s="183"/>
      <c r="C33" s="183"/>
      <c r="D33" s="183"/>
      <c r="E33" s="183"/>
      <c r="F33" s="183"/>
      <c r="G33" s="183"/>
      <c r="H33" s="183"/>
      <c r="I33" s="109"/>
    </row>
    <row r="34" spans="2:9">
      <c r="B34" s="8" t="s">
        <v>333</v>
      </c>
      <c r="C34" s="109"/>
      <c r="D34" s="109"/>
      <c r="E34" s="8" t="s">
        <v>334</v>
      </c>
      <c r="F34" s="8" t="s">
        <v>335</v>
      </c>
      <c r="G34" s="8" t="s">
        <v>336</v>
      </c>
      <c r="H34" s="109"/>
      <c r="I34" s="109"/>
    </row>
    <row r="35" spans="2:9">
      <c r="B35" s="109" t="s">
        <v>337</v>
      </c>
      <c r="C35" s="109"/>
      <c r="D35" s="109"/>
      <c r="E35" s="184">
        <f>$D$5*(6*(6.5/5))</f>
        <v>14.040000000000001</v>
      </c>
      <c r="F35" s="185">
        <v>2</v>
      </c>
      <c r="G35" s="186" t="s">
        <v>338</v>
      </c>
      <c r="H35" s="187"/>
      <c r="I35" s="188"/>
    </row>
    <row r="36" spans="2:9">
      <c r="B36" s="109" t="s">
        <v>339</v>
      </c>
      <c r="C36" s="109"/>
      <c r="D36" s="109"/>
      <c r="E36" s="189">
        <f>$D$5*(2*(6.5/5))</f>
        <v>4.6800000000000006</v>
      </c>
      <c r="F36" s="190">
        <f>3*0.4</f>
        <v>1.2000000000000002</v>
      </c>
      <c r="G36" s="191" t="s">
        <v>340</v>
      </c>
      <c r="H36" s="192"/>
      <c r="I36" s="193"/>
    </row>
    <row r="37" spans="2:9">
      <c r="B37" s="109" t="s">
        <v>341</v>
      </c>
      <c r="C37" s="109"/>
      <c r="D37" s="109"/>
      <c r="E37" s="189">
        <f>$D$5*(1.5*(6.5/5))</f>
        <v>3.5100000000000002</v>
      </c>
      <c r="F37" s="190">
        <f>2*0.4</f>
        <v>0.8</v>
      </c>
      <c r="G37" s="191" t="s">
        <v>342</v>
      </c>
      <c r="H37" s="192"/>
      <c r="I37" s="193"/>
    </row>
    <row r="38" spans="2:9">
      <c r="B38" s="109" t="s">
        <v>343</v>
      </c>
      <c r="C38" s="109"/>
      <c r="D38" s="109"/>
      <c r="E38" s="189">
        <f>$D$5*(1*(6.5/5))</f>
        <v>2.3400000000000003</v>
      </c>
      <c r="F38" s="190">
        <f>2*0.4</f>
        <v>0.8</v>
      </c>
      <c r="G38" s="191" t="s">
        <v>344</v>
      </c>
      <c r="H38" s="192"/>
      <c r="I38" s="193"/>
    </row>
    <row r="39" spans="2:9">
      <c r="B39" s="109" t="s">
        <v>345</v>
      </c>
      <c r="C39" s="109"/>
      <c r="D39" s="109"/>
      <c r="E39" s="194">
        <f>$D$5*(1*(6.5/5))</f>
        <v>2.3400000000000003</v>
      </c>
      <c r="F39" s="195">
        <f>1*0.4</f>
        <v>0.4</v>
      </c>
      <c r="G39" s="196" t="s">
        <v>344</v>
      </c>
      <c r="H39" s="197"/>
      <c r="I39" s="198"/>
    </row>
    <row r="41" spans="2:9">
      <c r="B41" s="199" t="s">
        <v>346</v>
      </c>
      <c r="C41" s="109"/>
      <c r="D41" s="109"/>
      <c r="E41" s="109"/>
      <c r="F41" s="109"/>
      <c r="G41" s="109"/>
      <c r="H41" s="109"/>
      <c r="I41" s="109"/>
    </row>
    <row r="42" spans="2:9">
      <c r="B42" s="200"/>
      <c r="C42" s="199" t="s">
        <v>347</v>
      </c>
      <c r="D42" s="109"/>
      <c r="E42" s="109"/>
      <c r="F42" s="109"/>
      <c r="G42" s="109"/>
      <c r="H42" s="109"/>
      <c r="I42" s="109"/>
    </row>
  </sheetData>
  <mergeCells count="1">
    <mergeCell ref="D10:H10"/>
  </mergeCells>
  <phoneticPr fontId="32" type="noConversion"/>
  <pageMargins left="0.75" right="0.75" top="1" bottom="1" header="0.51180555555555551" footer="0.51180555555555551"/>
  <pageSetup paperSize="9" orientation="portrait" horizontalDpi="4294967293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E9"/>
  <sheetViews>
    <sheetView workbookViewId="0">
      <selection activeCell="E4" sqref="E4"/>
    </sheetView>
  </sheetViews>
  <sheetFormatPr defaultColWidth="8.85546875"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>
      <c r="A1" s="155" t="s">
        <v>348</v>
      </c>
    </row>
    <row r="3" spans="1:5">
      <c r="A3" s="8" t="s">
        <v>349</v>
      </c>
      <c r="E3" s="8" t="s">
        <v>350</v>
      </c>
    </row>
    <row r="4" spans="1:5">
      <c r="A4" s="154" t="s">
        <v>351</v>
      </c>
      <c r="B4" s="154" t="s">
        <v>352</v>
      </c>
      <c r="C4" s="154" t="s">
        <v>353</v>
      </c>
    </row>
    <row r="8" spans="1:5">
      <c r="A8" s="8" t="s">
        <v>354</v>
      </c>
    </row>
    <row r="9" spans="1:5">
      <c r="A9" s="154" t="s">
        <v>355</v>
      </c>
      <c r="B9" s="154" t="s">
        <v>356</v>
      </c>
      <c r="C9" s="154" t="s">
        <v>357</v>
      </c>
    </row>
  </sheetData>
  <phoneticPr fontId="3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nghtchld</dc:creator>
  <cp:keywords/>
  <dc:description/>
  <cp:lastModifiedBy/>
  <cp:revision/>
  <dcterms:created xsi:type="dcterms:W3CDTF">2013-08-22T12:06:55Z</dcterms:created>
  <dcterms:modified xsi:type="dcterms:W3CDTF">2021-04-16T05:55:46Z</dcterms:modified>
  <cp:category/>
  <cp:contentStatus/>
</cp:coreProperties>
</file>